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edutich-my.sharepoint.com/personal/mfh108_edu_ti_ch/Documents/1.Qualità - ISO (04.02.22)/"/>
    </mc:Choice>
  </mc:AlternateContent>
  <xr:revisionPtr revIDLastSave="0" documentId="8_{25BC6BCC-4494-47BD-8DEE-EBBAC56F5EF2}" xr6:coauthVersionLast="47" xr6:coauthVersionMax="47" xr10:uidLastSave="{00000000-0000-0000-0000-000000000000}"/>
  <bookViews>
    <workbookView xWindow="-120" yWindow="-120" windowWidth="29040" windowHeight="17640" xr2:uid="{65BEC64A-00A3-5D4B-B9DC-9192E9E80901}"/>
  </bookViews>
  <sheets>
    <sheet name="3056" sheetId="14" r:id="rId1"/>
    <sheet name="Dati" sheetId="2" state="hidden" r:id="rId2"/>
  </sheets>
  <definedNames>
    <definedName name="_xlnm.Print_Area" localSheetId="0">'3056'!$B$2:$AC$126</definedName>
    <definedName name="_xlnm.Print_Titles" localSheetId="0">'3056'!$2:$2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14" l="1"/>
  <c r="W24" i="14"/>
  <c r="R24" i="14"/>
  <c r="O23" i="14"/>
  <c r="O24" i="14"/>
  <c r="R23" i="14"/>
  <c r="V23" i="14"/>
  <c r="W23" i="14"/>
  <c r="V19" i="14"/>
  <c r="W19" i="14"/>
  <c r="V20" i="14"/>
  <c r="W20" i="14"/>
  <c r="V21" i="14"/>
  <c r="W21" i="14"/>
  <c r="V22" i="14"/>
  <c r="W22" i="14"/>
  <c r="R19" i="14"/>
  <c r="R20" i="14"/>
  <c r="R21" i="14"/>
  <c r="R22" i="14"/>
  <c r="O19" i="14"/>
  <c r="O20" i="14"/>
  <c r="O21" i="14"/>
  <c r="O22" i="14"/>
  <c r="V15" i="14"/>
  <c r="W15" i="14"/>
  <c r="V16" i="14"/>
  <c r="W16" i="14"/>
  <c r="V17" i="14"/>
  <c r="W17" i="14"/>
  <c r="V18" i="14"/>
  <c r="W18" i="14"/>
  <c r="V25" i="14"/>
  <c r="W25" i="14"/>
  <c r="R14" i="14"/>
  <c r="R15" i="14"/>
  <c r="R16" i="14"/>
  <c r="R17" i="14"/>
  <c r="R18" i="14"/>
  <c r="O14" i="14"/>
  <c r="O15" i="14"/>
  <c r="O16" i="14"/>
  <c r="O17" i="14"/>
  <c r="O18" i="14"/>
  <c r="V14" i="14"/>
  <c r="W14" i="14"/>
  <c r="R13" i="14"/>
  <c r="R25" i="14"/>
  <c r="O12" i="14"/>
  <c r="O13" i="14"/>
  <c r="V13" i="14"/>
  <c r="W13" i="14"/>
  <c r="V7" i="14"/>
  <c r="W7" i="14"/>
  <c r="R7" i="14"/>
  <c r="R87" i="14" l="1"/>
  <c r="O87" i="14"/>
  <c r="W87" i="14"/>
  <c r="V87" i="14"/>
  <c r="W86" i="14"/>
  <c r="R86" i="14"/>
  <c r="O86" i="14"/>
  <c r="V86" i="14"/>
  <c r="W85" i="14"/>
  <c r="V85" i="14"/>
  <c r="R85" i="14"/>
  <c r="O85" i="14"/>
  <c r="O115" i="14"/>
  <c r="R115" i="14"/>
  <c r="V115" i="14"/>
  <c r="W115" i="14"/>
  <c r="O116" i="14"/>
  <c r="R116" i="14"/>
  <c r="V116" i="14"/>
  <c r="W116" i="14"/>
  <c r="O117" i="14"/>
  <c r="R117" i="14"/>
  <c r="V117" i="14"/>
  <c r="W117" i="14"/>
  <c r="O118" i="14"/>
  <c r="R118" i="14"/>
  <c r="V118" i="14"/>
  <c r="W118" i="14"/>
  <c r="O119" i="14"/>
  <c r="R119" i="14"/>
  <c r="V119" i="14"/>
  <c r="W119" i="14"/>
  <c r="O50" i="14"/>
  <c r="R50" i="14"/>
  <c r="V50" i="14"/>
  <c r="W50" i="14"/>
  <c r="O51" i="14"/>
  <c r="R51" i="14"/>
  <c r="V51" i="14"/>
  <c r="W51" i="14"/>
  <c r="R12" i="14"/>
  <c r="V12" i="14"/>
  <c r="W12" i="14"/>
  <c r="O5" i="14"/>
  <c r="R5" i="14"/>
  <c r="V5" i="14"/>
  <c r="W5" i="14"/>
  <c r="O6" i="14"/>
  <c r="R6" i="14"/>
  <c r="V6" i="14"/>
  <c r="W6" i="14"/>
  <c r="O8" i="14"/>
  <c r="R8" i="14"/>
  <c r="V8" i="14"/>
  <c r="W8" i="14"/>
  <c r="O9" i="14"/>
  <c r="R9" i="14"/>
  <c r="V9" i="14"/>
  <c r="W9" i="14"/>
  <c r="O10" i="14"/>
  <c r="R10" i="14"/>
  <c r="V10" i="14"/>
  <c r="W10" i="14"/>
  <c r="O11" i="14"/>
  <c r="R11" i="14"/>
  <c r="V11" i="14"/>
  <c r="W11" i="14"/>
  <c r="O25" i="14"/>
  <c r="O26" i="14"/>
  <c r="R26" i="14"/>
  <c r="V26" i="14"/>
  <c r="W26" i="14"/>
  <c r="O27" i="14"/>
  <c r="R27" i="14"/>
  <c r="V27" i="14"/>
  <c r="W27" i="14"/>
  <c r="O28" i="14"/>
  <c r="R28" i="14"/>
  <c r="V28" i="14"/>
  <c r="W28" i="14"/>
  <c r="O29" i="14"/>
  <c r="R29" i="14"/>
  <c r="V29" i="14"/>
  <c r="W29" i="14"/>
  <c r="O30" i="14"/>
  <c r="R30" i="14"/>
  <c r="V30" i="14"/>
  <c r="W30" i="14"/>
  <c r="O31" i="14"/>
  <c r="R31" i="14"/>
  <c r="V31" i="14"/>
  <c r="W31" i="14"/>
  <c r="O32" i="14"/>
  <c r="R32" i="14"/>
  <c r="V32" i="14"/>
  <c r="W32" i="14"/>
  <c r="O33" i="14"/>
  <c r="R33" i="14"/>
  <c r="V33" i="14"/>
  <c r="W33" i="14"/>
  <c r="O34" i="14"/>
  <c r="R34" i="14"/>
  <c r="V34" i="14"/>
  <c r="W34" i="14"/>
  <c r="O35" i="14"/>
  <c r="R35" i="14"/>
  <c r="V35" i="14"/>
  <c r="W35" i="14"/>
  <c r="O36" i="14"/>
  <c r="R36" i="14"/>
  <c r="V36" i="14"/>
  <c r="W36" i="14"/>
  <c r="O38" i="14"/>
  <c r="R38" i="14"/>
  <c r="V38" i="14"/>
  <c r="W38" i="14"/>
  <c r="O39" i="14"/>
  <c r="R39" i="14"/>
  <c r="V39" i="14"/>
  <c r="W39" i="14"/>
  <c r="O40" i="14"/>
  <c r="R40" i="14"/>
  <c r="V40" i="14"/>
  <c r="W40" i="14"/>
  <c r="O41" i="14"/>
  <c r="R41" i="14"/>
  <c r="V41" i="14"/>
  <c r="W41" i="14"/>
  <c r="O42" i="14"/>
  <c r="R42" i="14"/>
  <c r="V42" i="14"/>
  <c r="W42" i="14"/>
  <c r="O43" i="14"/>
  <c r="R43" i="14"/>
  <c r="V43" i="14"/>
  <c r="W43" i="14"/>
  <c r="O44" i="14"/>
  <c r="R44" i="14"/>
  <c r="V44" i="14"/>
  <c r="W44" i="14"/>
  <c r="O45" i="14"/>
  <c r="R45" i="14"/>
  <c r="V45" i="14"/>
  <c r="W45" i="14"/>
  <c r="O46" i="14"/>
  <c r="R46" i="14"/>
  <c r="V46" i="14"/>
  <c r="W46" i="14"/>
  <c r="O47" i="14"/>
  <c r="R47" i="14"/>
  <c r="V47" i="14"/>
  <c r="W47" i="14"/>
  <c r="O48" i="14"/>
  <c r="R48" i="14"/>
  <c r="V48" i="14"/>
  <c r="W48" i="14"/>
  <c r="O49" i="14"/>
  <c r="R49" i="14"/>
  <c r="V49" i="14"/>
  <c r="W49" i="14"/>
  <c r="O37" i="14"/>
  <c r="R37" i="14"/>
  <c r="V37" i="14"/>
  <c r="W37" i="14"/>
  <c r="O52" i="14"/>
  <c r="R52" i="14"/>
  <c r="V52" i="14"/>
  <c r="W52" i="14"/>
  <c r="O53" i="14"/>
  <c r="R53" i="14"/>
  <c r="V53" i="14"/>
  <c r="W53" i="14"/>
  <c r="O54" i="14"/>
  <c r="R54" i="14"/>
  <c r="V54" i="14"/>
  <c r="W54" i="14"/>
  <c r="O55" i="14"/>
  <c r="R55" i="14"/>
  <c r="V55" i="14"/>
  <c r="W55" i="14"/>
  <c r="O56" i="14"/>
  <c r="R56" i="14"/>
  <c r="V56" i="14"/>
  <c r="W56" i="14"/>
  <c r="O57" i="14"/>
  <c r="R57" i="14"/>
  <c r="V57" i="14"/>
  <c r="W57" i="14"/>
  <c r="O58" i="14"/>
  <c r="R58" i="14"/>
  <c r="V58" i="14"/>
  <c r="W58" i="14"/>
  <c r="O59" i="14"/>
  <c r="R59" i="14"/>
  <c r="V59" i="14"/>
  <c r="W59" i="14"/>
  <c r="O60" i="14"/>
  <c r="R60" i="14"/>
  <c r="V60" i="14"/>
  <c r="W60" i="14"/>
  <c r="O61" i="14"/>
  <c r="R61" i="14"/>
  <c r="V61" i="14"/>
  <c r="W61" i="14"/>
  <c r="O62" i="14"/>
  <c r="R62" i="14"/>
  <c r="V62" i="14"/>
  <c r="W62" i="14"/>
  <c r="O63" i="14"/>
  <c r="R63" i="14"/>
  <c r="V63" i="14"/>
  <c r="W63" i="14"/>
  <c r="O64" i="14"/>
  <c r="R64" i="14"/>
  <c r="V64" i="14"/>
  <c r="W64" i="14"/>
  <c r="O65" i="14"/>
  <c r="R65" i="14"/>
  <c r="V65" i="14"/>
  <c r="W65" i="14"/>
  <c r="O66" i="14"/>
  <c r="R66" i="14"/>
  <c r="V66" i="14"/>
  <c r="W66" i="14"/>
  <c r="O67" i="14"/>
  <c r="R67" i="14"/>
  <c r="V67" i="14"/>
  <c r="W67" i="14"/>
  <c r="O68" i="14"/>
  <c r="R68" i="14"/>
  <c r="V68" i="14"/>
  <c r="W68" i="14"/>
  <c r="O69" i="14"/>
  <c r="R69" i="14"/>
  <c r="V69" i="14"/>
  <c r="W69" i="14"/>
  <c r="O70" i="14"/>
  <c r="R70" i="14"/>
  <c r="V70" i="14"/>
  <c r="W70" i="14"/>
  <c r="O71" i="14"/>
  <c r="R71" i="14"/>
  <c r="V71" i="14"/>
  <c r="W71" i="14"/>
  <c r="O72" i="14"/>
  <c r="R72" i="14"/>
  <c r="V72" i="14"/>
  <c r="W72" i="14"/>
  <c r="O73" i="14"/>
  <c r="R73" i="14"/>
  <c r="V73" i="14"/>
  <c r="W73" i="14"/>
  <c r="O74" i="14"/>
  <c r="R74" i="14"/>
  <c r="V74" i="14"/>
  <c r="W74" i="14"/>
  <c r="O75" i="14"/>
  <c r="R75" i="14"/>
  <c r="V75" i="14"/>
  <c r="W75" i="14"/>
  <c r="O76" i="14"/>
  <c r="R76" i="14"/>
  <c r="V76" i="14"/>
  <c r="W76" i="14"/>
  <c r="O77" i="14"/>
  <c r="R77" i="14"/>
  <c r="V77" i="14"/>
  <c r="W77" i="14"/>
  <c r="O78" i="14"/>
  <c r="R78" i="14"/>
  <c r="V78" i="14"/>
  <c r="W78" i="14"/>
  <c r="O79" i="14"/>
  <c r="R79" i="14"/>
  <c r="V79" i="14"/>
  <c r="W79" i="14"/>
  <c r="O80" i="14"/>
  <c r="R80" i="14"/>
  <c r="V80" i="14"/>
  <c r="W80" i="14"/>
  <c r="O81" i="14"/>
  <c r="R81" i="14"/>
  <c r="V81" i="14"/>
  <c r="W81" i="14"/>
  <c r="O82" i="14"/>
  <c r="R82" i="14"/>
  <c r="V82" i="14"/>
  <c r="W82" i="14"/>
  <c r="O83" i="14"/>
  <c r="R83" i="14"/>
  <c r="V83" i="14"/>
  <c r="W83" i="14"/>
  <c r="O84" i="14"/>
  <c r="R84" i="14"/>
  <c r="V84" i="14"/>
  <c r="W84" i="14"/>
  <c r="O88" i="14"/>
  <c r="R88" i="14"/>
  <c r="V88" i="14"/>
  <c r="W88" i="14"/>
  <c r="O89" i="14"/>
  <c r="R89" i="14"/>
  <c r="V89" i="14"/>
  <c r="W89" i="14"/>
  <c r="O90" i="14"/>
  <c r="R90" i="14"/>
  <c r="V90" i="14"/>
  <c r="W90" i="14"/>
  <c r="O91" i="14"/>
  <c r="R91" i="14"/>
  <c r="V91" i="14"/>
  <c r="W91" i="14"/>
  <c r="O92" i="14"/>
  <c r="R92" i="14"/>
  <c r="V92" i="14"/>
  <c r="W92" i="14"/>
  <c r="O93" i="14"/>
  <c r="R93" i="14"/>
  <c r="V93" i="14"/>
  <c r="W93" i="14"/>
  <c r="O94" i="14"/>
  <c r="R94" i="14"/>
  <c r="V94" i="14"/>
  <c r="W94" i="14"/>
  <c r="O95" i="14"/>
  <c r="R95" i="14"/>
  <c r="V95" i="14"/>
  <c r="W95" i="14"/>
  <c r="O96" i="14"/>
  <c r="R96" i="14"/>
  <c r="V96" i="14"/>
  <c r="W96" i="14"/>
  <c r="O97" i="14"/>
  <c r="R97" i="14"/>
  <c r="V97" i="14"/>
  <c r="W97" i="14"/>
  <c r="O98" i="14"/>
  <c r="R98" i="14"/>
  <c r="V98" i="14"/>
  <c r="W98" i="14"/>
  <c r="O99" i="14"/>
  <c r="R99" i="14"/>
  <c r="V99" i="14"/>
  <c r="W99" i="14"/>
  <c r="O100" i="14"/>
  <c r="R100" i="14"/>
  <c r="V100" i="14"/>
  <c r="W100" i="14"/>
  <c r="O101" i="14"/>
  <c r="R101" i="14"/>
  <c r="V101" i="14"/>
  <c r="W101" i="14"/>
  <c r="O102" i="14"/>
  <c r="R102" i="14"/>
  <c r="V102" i="14"/>
  <c r="W102" i="14"/>
  <c r="O103" i="14"/>
  <c r="R103" i="14"/>
  <c r="V103" i="14"/>
  <c r="O104" i="14"/>
  <c r="R104" i="14"/>
  <c r="V104" i="14"/>
  <c r="W104" i="14"/>
  <c r="O105" i="14"/>
  <c r="R105" i="14"/>
  <c r="V105" i="14"/>
  <c r="W105" i="14"/>
  <c r="O106" i="14"/>
  <c r="R106" i="14"/>
  <c r="V106" i="14"/>
  <c r="W106" i="14"/>
  <c r="O107" i="14"/>
  <c r="R107" i="14"/>
  <c r="V107" i="14"/>
  <c r="W107" i="14"/>
  <c r="O108" i="14"/>
  <c r="R108" i="14"/>
  <c r="V108" i="14"/>
  <c r="W108" i="14"/>
  <c r="O109" i="14"/>
  <c r="R109" i="14"/>
  <c r="V109" i="14"/>
  <c r="O110" i="14"/>
  <c r="R110" i="14"/>
  <c r="V110" i="14"/>
  <c r="W110" i="14"/>
  <c r="O111" i="14"/>
  <c r="R111" i="14"/>
  <c r="V111" i="14"/>
  <c r="W111" i="14"/>
  <c r="O112" i="14"/>
  <c r="R112" i="14"/>
  <c r="V112" i="14"/>
  <c r="W112" i="14"/>
  <c r="Y126" i="14"/>
  <c r="Y125" i="14"/>
  <c r="Y124" i="14"/>
  <c r="X124" i="14"/>
  <c r="S124" i="14"/>
  <c r="S123" i="14"/>
  <c r="AC122" i="14"/>
  <c r="AB122" i="14"/>
  <c r="AA122" i="14"/>
  <c r="Z122" i="14"/>
  <c r="S122" i="14"/>
  <c r="H122" i="14"/>
  <c r="F122" i="14"/>
  <c r="W114" i="14"/>
  <c r="V114" i="14"/>
  <c r="R114" i="14"/>
  <c r="O114" i="14"/>
  <c r="W113" i="14"/>
  <c r="V113" i="14"/>
  <c r="R113" i="14"/>
  <c r="O113" i="14"/>
  <c r="W4" i="14"/>
  <c r="V4" i="14"/>
  <c r="R4" i="14"/>
  <c r="O4" i="14"/>
  <c r="M122" i="14" l="1"/>
  <c r="W122" i="14"/>
</calcChain>
</file>

<file path=xl/sharedStrings.xml><?xml version="1.0" encoding="utf-8"?>
<sst xmlns="http://schemas.openxmlformats.org/spreadsheetml/2006/main" count="1092" uniqueCount="280">
  <si>
    <t>Piano</t>
  </si>
  <si>
    <t>Prese Wi-Fi</t>
  </si>
  <si>
    <t>-</t>
  </si>
  <si>
    <t>Nessuno</t>
  </si>
  <si>
    <t>Beamer semplice</t>
  </si>
  <si>
    <t>Beamer interattivo</t>
  </si>
  <si>
    <t>Dati sugli spazi</t>
  </si>
  <si>
    <t>PC esistenti</t>
  </si>
  <si>
    <t>Desktop</t>
  </si>
  <si>
    <t>Notebook</t>
  </si>
  <si>
    <t>Non necessario</t>
  </si>
  <si>
    <t>SDD Amministrazione</t>
  </si>
  <si>
    <t>Presente</t>
  </si>
  <si>
    <t>Necessario</t>
  </si>
  <si>
    <t>Totali</t>
  </si>
  <si>
    <t>Quantità</t>
  </si>
  <si>
    <t>Prese Muro</t>
  </si>
  <si>
    <t>Schermo tattile</t>
  </si>
  <si>
    <t>SDD Aule situazione</t>
  </si>
  <si>
    <t>Non presente</t>
  </si>
  <si>
    <t>SDD Aule decisione</t>
  </si>
  <si>
    <t>Intervento previsto</t>
  </si>
  <si>
    <t>Schermo tattile int.</t>
  </si>
  <si>
    <t>Commenti</t>
  </si>
  <si>
    <t>Ardesia</t>
  </si>
  <si>
    <t>Lavagna bianca</t>
  </si>
  <si>
    <t>LIM</t>
  </si>
  <si>
    <t>Mantenere</t>
  </si>
  <si>
    <t>Smantellare</t>
  </si>
  <si>
    <t>Prese da attivare</t>
  </si>
  <si>
    <t>Numero del locale scuola</t>
  </si>
  <si>
    <t>Deposito</t>
  </si>
  <si>
    <t>Aula</t>
  </si>
  <si>
    <t>Aula info</t>
  </si>
  <si>
    <t>Ufficio</t>
  </si>
  <si>
    <t>Pavimento tecnico</t>
  </si>
  <si>
    <t>Spazio</t>
  </si>
  <si>
    <t>Altro</t>
  </si>
  <si>
    <t>Denominazione spazio</t>
  </si>
  <si>
    <t>Tipologia</t>
  </si>
  <si>
    <t>Prese</t>
  </si>
  <si>
    <t>WiFi</t>
  </si>
  <si>
    <t>Rack</t>
  </si>
  <si>
    <t>Labo info</t>
  </si>
  <si>
    <t>Edificio</t>
  </si>
  <si>
    <t>Officina</t>
  </si>
  <si>
    <t>Loc. tecnico</t>
  </si>
  <si>
    <t>Biblioteca</t>
  </si>
  <si>
    <t>Archivio</t>
  </si>
  <si>
    <t>Loc. pulizie</t>
  </si>
  <si>
    <t>Sala riunioni</t>
  </si>
  <si>
    <t>LTS</t>
  </si>
  <si>
    <t>LTP</t>
  </si>
  <si>
    <t>Definire</t>
  </si>
  <si>
    <t>Scelta</t>
  </si>
  <si>
    <t>Refezione</t>
  </si>
  <si>
    <t>Mescita</t>
  </si>
  <si>
    <t>Senza rete</t>
  </si>
  <si>
    <t>PC</t>
  </si>
  <si>
    <t>Postazioni</t>
  </si>
  <si>
    <t>Stampanti</t>
  </si>
  <si>
    <t>Conteggio</t>
  </si>
  <si>
    <t>Casse</t>
  </si>
  <si>
    <t>Sala docenti</t>
  </si>
  <si>
    <t>Solo Wi-Fi</t>
  </si>
  <si>
    <t>Spazio allievi</t>
  </si>
  <si>
    <t>Laboratorio</t>
  </si>
  <si>
    <t>Prese RJ45</t>
  </si>
  <si>
    <t>Stima PC</t>
  </si>
  <si>
    <t>Aula info (senza rack)</t>
  </si>
  <si>
    <t>Scuola</t>
  </si>
  <si>
    <t>Infermeria</t>
  </si>
  <si>
    <t>Mescita banco (senza Wi-Fi)</t>
  </si>
  <si>
    <t>Corridoio/Atrio (MFP)</t>
  </si>
  <si>
    <t>Solo 1 presa</t>
  </si>
  <si>
    <t>Corridoio/Atrio (MFP + 2W)</t>
  </si>
  <si>
    <t>Corridoio/Atrio (MFP + 1W)</t>
  </si>
  <si>
    <t>Ufficio (senza W)</t>
  </si>
  <si>
    <t>Solo 2 prese</t>
  </si>
  <si>
    <t>Aula workstation</t>
  </si>
  <si>
    <t>Officina meccanica</t>
  </si>
  <si>
    <t>Q</t>
  </si>
  <si>
    <t>Anno d'installazione</t>
  </si>
  <si>
    <t>Dati sul sistema di proiezione</t>
  </si>
  <si>
    <t>Situazione attuale</t>
  </si>
  <si>
    <t>Aula multiuso (1W)</t>
  </si>
  <si>
    <t>Aula multiuso (2W)</t>
  </si>
  <si>
    <t>Copisteria/portineria</t>
  </si>
  <si>
    <t>MFP</t>
  </si>
  <si>
    <t>Corridoio/Atrio (MFP + 3W)</t>
  </si>
  <si>
    <t>Corridoio/Atrio (MFP + 4W)</t>
  </si>
  <si>
    <t>Palestra (1W)</t>
  </si>
  <si>
    <t>Palestra (2W)</t>
  </si>
  <si>
    <t>Dati sui PC</t>
  </si>
  <si>
    <t>Stima nuovi PC</t>
  </si>
  <si>
    <t>Smantellare schermo a rullo</t>
  </si>
  <si>
    <t>Smantellare beamer/LIM</t>
  </si>
  <si>
    <t>Conteggio Q</t>
  </si>
  <si>
    <t>Interventi da prevedere</t>
  </si>
  <si>
    <t>Lavagna ardesia</t>
  </si>
  <si>
    <t>Bianca</t>
  </si>
  <si>
    <t>Aggiungere 125x204</t>
  </si>
  <si>
    <t>Aggiungere 125x300</t>
  </si>
  <si>
    <t>Aggiungere 125 x 204</t>
  </si>
  <si>
    <t>Aggiungere 125 x 300</t>
  </si>
  <si>
    <t>CPT/CPS Locarno</t>
  </si>
  <si>
    <t>Numero del locale OLD</t>
  </si>
  <si>
    <t>Ufficio chef</t>
  </si>
  <si>
    <t>.</t>
  </si>
  <si>
    <t>AC</t>
  </si>
  <si>
    <t>B</t>
  </si>
  <si>
    <t>comune</t>
  </si>
  <si>
    <t>Due casse sull'isola, una cassa sul bancone</t>
  </si>
  <si>
    <t>-117a</t>
  </si>
  <si>
    <t>-117b</t>
  </si>
  <si>
    <t>PT</t>
  </si>
  <si>
    <t>A</t>
  </si>
  <si>
    <t>Ortopedia</t>
  </si>
  <si>
    <t>026</t>
  </si>
  <si>
    <t>S1</t>
  </si>
  <si>
    <t>Logopedia</t>
  </si>
  <si>
    <t>025</t>
  </si>
  <si>
    <t>S2</t>
  </si>
  <si>
    <t>S3</t>
  </si>
  <si>
    <t>024</t>
  </si>
  <si>
    <t>S4</t>
  </si>
  <si>
    <t>Ergoterapia</t>
  </si>
  <si>
    <t>023</t>
  </si>
  <si>
    <t>S5</t>
  </si>
  <si>
    <t>Terapie speciali</t>
  </si>
  <si>
    <t>021</t>
  </si>
  <si>
    <t>S6</t>
  </si>
  <si>
    <t>C7</t>
  </si>
  <si>
    <t>C21</t>
  </si>
  <si>
    <t>C23</t>
  </si>
  <si>
    <t>C1</t>
  </si>
  <si>
    <t>C2</t>
  </si>
  <si>
    <t>C3</t>
  </si>
  <si>
    <t>C4</t>
  </si>
  <si>
    <t>C5</t>
  </si>
  <si>
    <t>C6</t>
  </si>
  <si>
    <t>C8</t>
  </si>
  <si>
    <t>C22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</si>
  <si>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</si>
  <si>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</si>
  <si>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</si>
  <si>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</si>
  <si>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</si>
  <si>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</si>
  <si>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</si>
  <si>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</si>
  <si>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</si>
  <si>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</si>
  <si>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</si>
  <si>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</si>
  <si>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</si>
  <si>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</si>
  <si>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</si>
  <si>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</si>
  <si>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</si>
  <si>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</si>
  <si>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</si>
  <si>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</si>
  <si>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</si>
  <si>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</si>
  <si>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</si>
  <si>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</si>
  <si>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E16</t>
  </si>
  <si>
    <t>SPS</t>
  </si>
  <si>
    <t>ITS SeMo</t>
  </si>
  <si>
    <t>Non numerato sul piano (opposto a B20)</t>
  </si>
  <si>
    <t>Con parete vetrata (nicchia chiusa)</t>
  </si>
  <si>
    <t>Custode</t>
  </si>
  <si>
    <t>Cucina</t>
  </si>
  <si>
    <t>Docente educazione fisica</t>
  </si>
  <si>
    <t>Palestra</t>
  </si>
  <si>
    <t>P11</t>
  </si>
  <si>
    <t>P2</t>
  </si>
  <si>
    <t>Muscolazione</t>
  </si>
  <si>
    <t>P1</t>
  </si>
  <si>
    <t>P18b</t>
  </si>
  <si>
    <t>P18a</t>
  </si>
  <si>
    <r>
      <t xml:space="preserve">Numero del locale
</t>
    </r>
    <r>
      <rPr>
        <i/>
        <sz val="9"/>
        <color theme="1"/>
        <rFont val="Calibri"/>
        <family val="2"/>
        <scheme val="minor"/>
      </rPr>
      <t>(piani di sede)</t>
    </r>
  </si>
  <si>
    <r>
      <t xml:space="preserve">Numero del locale
</t>
    </r>
    <r>
      <rPr>
        <i/>
        <sz val="9"/>
        <color theme="1"/>
        <rFont val="Calibri"/>
        <family val="2"/>
        <scheme val="minor"/>
      </rPr>
      <t>(attuale a scuola)</t>
    </r>
  </si>
  <si>
    <t>213</t>
  </si>
  <si>
    <t>Mediateca</t>
  </si>
  <si>
    <t>Laboratorio informatici 1</t>
  </si>
  <si>
    <t>Laboratorio informatici 2</t>
  </si>
  <si>
    <t>Laboratorio RIS</t>
  </si>
  <si>
    <t xml:space="preserve">Laboratorio apprendisti </t>
  </si>
  <si>
    <t>Laboratorio degli apprendisti di sede, prevedere due reti distinte (CPL/rete labo)</t>
  </si>
  <si>
    <t>Aula interna alla Mediateca</t>
  </si>
  <si>
    <t xml:space="preserve">Aula interna alla Mediateca, attualmente sono presenti 6 laptop che andranno sostituiti </t>
  </si>
  <si>
    <r>
      <t xml:space="preserve">Spostare il rack nel Loc. tecnico </t>
    </r>
    <r>
      <rPr>
        <i/>
        <sz val="10"/>
        <color rgb="FFFF0000"/>
        <rFont val="Calibri"/>
        <family val="2"/>
        <scheme val="minor"/>
      </rPr>
      <t>(205 dei piandi di sede)</t>
    </r>
    <r>
      <rPr>
        <sz val="10"/>
        <color rgb="FFFF0000"/>
        <rFont val="Calibri"/>
        <family val="2"/>
        <scheme val="minor"/>
      </rPr>
      <t xml:space="preserve"> e pervedere due reti distine (CPL/rete labo). Rivedere il cablaggio</t>
    </r>
  </si>
  <si>
    <t>Attualmente 1 PC docente + 12 Microsoft Surface / mantenere beamer semplice / sostituire LIM con STI</t>
  </si>
  <si>
    <t>Locale deposito + impianto regia audio</t>
  </si>
  <si>
    <t>Aula B.Y.O.D impiantistica</t>
  </si>
  <si>
    <t>Ufficio Mediazione CPS</t>
  </si>
  <si>
    <t>Ufficio Mediazione CPT</t>
  </si>
  <si>
    <r>
      <t xml:space="preserve">Aula B.Y.O.D impiantistica, oltre alla sostiuzione della LIM con STI, sostituire la lavagna in ardesia con una bianca a "baionetta" + un beamer semplice </t>
    </r>
    <r>
      <rPr>
        <i/>
        <sz val="10"/>
        <color rgb="FFFF0000"/>
        <rFont val="Calibri"/>
        <family val="2"/>
        <scheme val="minor"/>
      </rPr>
      <t>(vedi aula 104 numerazione scuola)</t>
    </r>
  </si>
  <si>
    <t>CPS</t>
  </si>
  <si>
    <t>Locale di preparzione (e mini labo)</t>
  </si>
  <si>
    <t>Laboratorio chimica clinica</t>
  </si>
  <si>
    <t>Laboratorio analisi mediche</t>
  </si>
  <si>
    <t>Aula conoscenze professionali</t>
  </si>
  <si>
    <t>Aula pratica - studio medico</t>
  </si>
  <si>
    <t>Locale tecnico pulizia</t>
  </si>
  <si>
    <t>Aula pratica - radiologia</t>
  </si>
  <si>
    <t>Aula teoria</t>
  </si>
  <si>
    <t>001</t>
  </si>
  <si>
    <t>002</t>
  </si>
  <si>
    <t>004</t>
  </si>
  <si>
    <t>006</t>
  </si>
  <si>
    <t>003</t>
  </si>
  <si>
    <t>005</t>
  </si>
  <si>
    <t>007</t>
  </si>
  <si>
    <t>008</t>
  </si>
  <si>
    <t>009</t>
  </si>
  <si>
    <t>010</t>
  </si>
  <si>
    <t>Gestore Qualità</t>
  </si>
  <si>
    <t>Segreteria CPT + CPS</t>
  </si>
  <si>
    <t>Direttore CPT</t>
  </si>
  <si>
    <t>Vice Direttore CPS</t>
  </si>
  <si>
    <t>Vice Direttore CPT</t>
  </si>
  <si>
    <t>Direttore CPS</t>
  </si>
  <si>
    <t>CDD CPS</t>
  </si>
  <si>
    <t>CDD CPT</t>
  </si>
  <si>
    <t>011</t>
  </si>
  <si>
    <t>012</t>
  </si>
  <si>
    <t>013</t>
  </si>
  <si>
    <t>014</t>
  </si>
  <si>
    <t>015</t>
  </si>
  <si>
    <r>
      <t xml:space="preserve">Si accede da 010 </t>
    </r>
    <r>
      <rPr>
        <i/>
        <sz val="10"/>
        <color rgb="FFFF0000"/>
        <rFont val="Calibri"/>
        <family val="2"/>
        <scheme val="minor"/>
      </rPr>
      <t>(numero attuale scuola)</t>
    </r>
  </si>
  <si>
    <t>016</t>
  </si>
  <si>
    <t>017</t>
  </si>
  <si>
    <t>027</t>
  </si>
  <si>
    <t>018</t>
  </si>
  <si>
    <t>028</t>
  </si>
  <si>
    <t>019</t>
  </si>
  <si>
    <t>029</t>
  </si>
  <si>
    <t>020</t>
  </si>
  <si>
    <t>022</t>
  </si>
  <si>
    <t>Economato</t>
  </si>
  <si>
    <t>Magazzino cucina</t>
  </si>
  <si>
    <r>
      <t xml:space="preserve">Locale non numerato </t>
    </r>
    <r>
      <rPr>
        <i/>
        <sz val="10"/>
        <color rgb="FFFF0000"/>
        <rFont val="Calibri"/>
        <family val="2"/>
        <scheme val="minor"/>
      </rPr>
      <t>(accesso da -102)</t>
    </r>
  </si>
  <si>
    <t>Cella frigorifera</t>
  </si>
  <si>
    <t>Ufficio pulizie</t>
  </si>
  <si>
    <t>-111a</t>
  </si>
  <si>
    <t>Accesso da -109</t>
  </si>
  <si>
    <t>Piccolo locale di accesso al deposito -109</t>
  </si>
  <si>
    <t>Locale riscaldamento</t>
  </si>
  <si>
    <t>Accesso da -113</t>
  </si>
  <si>
    <t>Archivio CPS</t>
  </si>
  <si>
    <t>CPT</t>
  </si>
  <si>
    <t>Accesso da 301 (numero attuale scuola)</t>
  </si>
  <si>
    <t>Locale con accesso dall'esterno adibito a deposito/ufficio per le donne di pulizia</t>
  </si>
  <si>
    <t>presenti 6 PC + 1 MFP (rete)</t>
  </si>
  <si>
    <t>Presenti 2 PC + 1 stampante di rete</t>
  </si>
  <si>
    <t>Presenti 4 PC + 2 stampanti di rete</t>
  </si>
  <si>
    <t>Presenti 3 PC + 1 stampante di rete</t>
  </si>
  <si>
    <t>4 stampanti MFP grandi da mantenere</t>
  </si>
  <si>
    <t>Aggiungere una stampante + 10 laptop (su carrello)</t>
  </si>
  <si>
    <t>Piccola aula "frigoristi", visto le dimensioni dell'aula, lo schermo interattivo andrebbe posizionato "a muro" (non mobile e senza carrello)
Il PC docente dovrebbe essere "touch" per poter lavorare a mano libera</t>
  </si>
  <si>
    <t>Attualmente presenti macchine MAC da sostituire con altrettanti MAC</t>
  </si>
  <si>
    <r>
      <t xml:space="preserve">All'interno del locale sono state ricavate tre piccole aule </t>
    </r>
    <r>
      <rPr>
        <i/>
        <sz val="10"/>
        <color rgb="FFFF0000"/>
        <rFont val="Calibri"/>
        <family val="2"/>
        <scheme val="minor"/>
      </rPr>
      <t xml:space="preserve">(214, 215, 218 numerazione scuola), </t>
    </r>
    <r>
      <rPr>
        <sz val="10"/>
        <color rgb="FFFF0000"/>
        <rFont val="Calibri"/>
        <family val="2"/>
        <scheme val="minor"/>
      </rPr>
      <t>attualmente i PC sono iMac e vorremmo mantenere un impostazione di macchine all in one.</t>
    </r>
  </si>
  <si>
    <r>
      <t>Aula interna alla Mediateca, i pc attualmente fissi (a parte quello del docente) andranno sostituiti con dei laptop (quindi</t>
    </r>
    <r>
      <rPr>
        <b/>
        <sz val="10"/>
        <color rgb="FFFF0000"/>
        <rFont val="Calibri"/>
        <family val="2"/>
        <scheme val="minor"/>
      </rPr>
      <t xml:space="preserve"> no rack</t>
    </r>
    <r>
      <rPr>
        <sz val="10"/>
        <color rgb="FFFF0000"/>
        <rFont val="Calibri"/>
        <family val="2"/>
        <scheme val="minor"/>
      </rPr>
      <t>). Quello deldocente rimane fisso</t>
    </r>
  </si>
  <si>
    <t>Spostare qui il rack del laboratorio RIS (202 piano attuale scuola)</t>
  </si>
  <si>
    <r>
      <t xml:space="preserve">Collegarsi al rack del laboratorio RIS </t>
    </r>
    <r>
      <rPr>
        <i/>
        <sz val="10"/>
        <color rgb="FFFF0000"/>
        <rFont val="Calibri"/>
        <family val="2"/>
        <scheme val="minor"/>
      </rPr>
      <t>(spostato nel Loc. Tecnico)</t>
    </r>
    <r>
      <rPr>
        <sz val="10"/>
        <color rgb="FFFF0000"/>
        <rFont val="Calibri"/>
        <family val="2"/>
        <scheme val="minor"/>
      </rPr>
      <t xml:space="preserve"> e prevedere due reti distinte (CPL/rete labo). Prevedere dei banchi componibili in isole con rete e corrente disponibile a pavimento</t>
    </r>
    <r>
      <rPr>
        <i/>
        <sz val="10"/>
        <color rgb="FFFF0000"/>
        <rFont val="Calibri"/>
        <family val="2"/>
        <scheme val="minor"/>
      </rPr>
      <t xml:space="preserve"> (pozzetto)</t>
    </r>
    <r>
      <rPr>
        <sz val="10"/>
        <color rgb="FFFF0000"/>
        <rFont val="Calibri"/>
        <family val="2"/>
        <scheme val="minor"/>
      </rPr>
      <t xml:space="preserve">. Già presente un pavimento tecnico. I PC dovranno essere 25 laptop in un carrello </t>
    </r>
  </si>
  <si>
    <r>
      <t xml:space="preserve">Collegarsi al rack del laboratorio RIS </t>
    </r>
    <r>
      <rPr>
        <i/>
        <sz val="10"/>
        <color rgb="FFFF0000"/>
        <rFont val="Calibri"/>
        <family val="2"/>
        <scheme val="minor"/>
      </rPr>
      <t>(spostato nel Loc. Tecnico)</t>
    </r>
    <r>
      <rPr>
        <sz val="10"/>
        <color rgb="FFFF0000"/>
        <rFont val="Calibri"/>
        <family val="2"/>
        <scheme val="minor"/>
      </rPr>
      <t xml:space="preserve"> e prevedere due reti distinte (CPL/rete labo). Prevedere dei banchi componibili in isole con rete e corrente disponibile a pavimento</t>
    </r>
    <r>
      <rPr>
        <i/>
        <sz val="10"/>
        <color rgb="FFFF0000"/>
        <rFont val="Calibri"/>
        <family val="2"/>
        <scheme val="minor"/>
      </rPr>
      <t xml:space="preserve"> (pozzetto)</t>
    </r>
    <r>
      <rPr>
        <sz val="10"/>
        <color rgb="FFFF0000"/>
        <rFont val="Calibri"/>
        <family val="2"/>
        <scheme val="minor"/>
      </rPr>
      <t>. Già presente un pavimento tecnico. I PC dovranno essere 25 laptop in un carrello (spostare i mini pc presenti attualmente in un'altra aula)</t>
    </r>
  </si>
  <si>
    <t xml:space="preserve"> I PC dovranno essere sostituiti con 7 laptop</t>
  </si>
  <si>
    <t>Aula microscopìa</t>
  </si>
  <si>
    <t>I 18 pc allievi sono attualmente dei laptop su un vecchio carrello e andrebbero sostituiti con 24 laptop su un nuovo carrello</t>
  </si>
  <si>
    <t>I 15 pc allievi sono attualmente dei laptop su un carrello artigianale e andrebbero sostituiti con 24 laptop su un nuovo carrello</t>
  </si>
  <si>
    <t xml:space="preserve">Collegamento con palestra da rivedere/ripensare in quanto esiste ma funziona a singhiozzo </t>
  </si>
  <si>
    <t>Prevedere una stazione di ricarica per i laptopo degli studenti. La stazione deve avere almeno una decina di cassetti/alloggi con la possibilità di una chiusura "a chiave"</t>
  </si>
  <si>
    <t>Il PC attuale è un laptop e andrà sostituito con un altro laptop</t>
  </si>
  <si>
    <t>Prevedere una stazione di ricarica per i laptop degli studenti. La stazione deve avere almeno una decina di cassetti/alloggi con la possibilità di una chiusura "a chiave"</t>
  </si>
  <si>
    <t xml:space="preserve">Aula con apparecchiatura per radiografie (Raggi X) oltre al pc docente ci sono altre 4 macchine di proprietà della scuola che non vanno sostituite ma bisogna prevedere almeno 6 prese di rete (a muro?) </t>
  </si>
  <si>
    <t>Aula pratica con apparecchio per radiografie (Raggi X). Olrea al pc docente sno presenti altre macchine di proprietà della scuola che non vanno sotituite ma si necessitano di almeno 7 prese di rete (a muro?).
È presente pure unvecchio schermo tattile di proprietà dell'associazione di categoria che andrebbe sostituito</t>
  </si>
  <si>
    <t xml:space="preserve">Mantenere lo status quo per quanto riguarda il sistema di proiezione in quanto l'aula è piccola e non c'è spazio. Ev sostituire il telo con un pannello rigido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</si>
</sst>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DA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indexed="64"/>
      </right>
      <top style="dashed">
        <color auto="1"/>
      </top>
      <bottom style="double">
        <color auto="1"/>
      </bottom>
      <diagonal/>
    </border>
    <border>
      <left/>
      <right style="thin">
        <color indexed="64"/>
      </right>
      <top style="dashed">
        <color auto="1"/>
      </top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7" xfId="0" quotePrefix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3" borderId="8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0" fillId="5" borderId="23" xfId="0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right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4" fillId="6" borderId="36" xfId="0" applyFont="1" applyFill="1" applyBorder="1" applyAlignment="1" applyProtection="1">
      <alignment horizontal="center" vertical="center"/>
      <protection locked="0"/>
    </xf>
    <xf numFmtId="0" fontId="4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horizontal="center" vertical="center" wrapText="1"/>
      <protection locked="0"/>
    </xf>
    <xf numFmtId="0" fontId="4" fillId="9" borderId="16" xfId="0" applyFont="1" applyFill="1" applyBorder="1" applyAlignment="1" applyProtection="1">
      <alignment horizontal="center" vertical="center" wrapText="1"/>
      <protection locked="0"/>
    </xf>
    <xf numFmtId="0" fontId="4" fillId="9" borderId="17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8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right" vertical="center" wrapText="1"/>
      <protection locked="0"/>
    </xf>
    <xf numFmtId="0" fontId="9" fillId="3" borderId="21" xfId="0" applyFont="1" applyFill="1" applyBorder="1" applyAlignment="1" applyProtection="1">
      <alignment horizontal="left" vertical="center" wrapText="1"/>
      <protection locked="0"/>
    </xf>
    <xf numFmtId="0" fontId="8" fillId="3" borderId="22" xfId="0" applyFont="1" applyFill="1" applyBorder="1" applyAlignment="1" applyProtection="1">
      <alignment horizontal="center" vertical="center" wrapText="1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right" vertical="center" wrapText="1"/>
      <protection locked="0"/>
    </xf>
    <xf numFmtId="0" fontId="7" fillId="3" borderId="31" xfId="0" applyFont="1" applyFill="1" applyBorder="1" applyAlignment="1" applyProtection="1">
      <alignment horizontal="right" vertical="center" wrapText="1"/>
      <protection locked="0"/>
    </xf>
    <xf numFmtId="0" fontId="6" fillId="3" borderId="25" xfId="0" applyFont="1" applyFill="1" applyBorder="1" applyAlignment="1" applyProtection="1">
      <alignment horizontal="left" vertical="center" wrapTex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9" borderId="2" xfId="0" applyFill="1" applyBorder="1" applyAlignment="1" applyProtection="1">
      <alignment horizontal="right" vertical="center"/>
      <protection locked="0"/>
    </xf>
    <xf numFmtId="0" fontId="0" fillId="9" borderId="7" xfId="0" applyFill="1" applyBorder="1" applyAlignment="1" applyProtection="1">
      <alignment horizontal="right" vertical="center"/>
      <protection locked="0"/>
    </xf>
    <xf numFmtId="0" fontId="0" fillId="9" borderId="13" xfId="0" applyFill="1" applyBorder="1" applyAlignment="1" applyProtection="1">
      <alignment horizontal="right" vertical="center"/>
      <protection locked="0"/>
    </xf>
    <xf numFmtId="0" fontId="0" fillId="6" borderId="6" xfId="0" applyFill="1" applyBorder="1" applyAlignment="1" applyProtection="1">
      <alignment horizontal="right"/>
      <protection locked="0"/>
    </xf>
    <xf numFmtId="0" fontId="0" fillId="6" borderId="12" xfId="0" applyFill="1" applyBorder="1" applyAlignment="1" applyProtection="1">
      <alignment horizontal="right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</xf>
    <xf numFmtId="0" fontId="0" fillId="9" borderId="40" xfId="0" applyFill="1" applyBorder="1" applyAlignment="1" applyProtection="1">
      <alignment horizontal="right"/>
    </xf>
    <xf numFmtId="0" fontId="0" fillId="9" borderId="23" xfId="0" applyFill="1" applyBorder="1" applyAlignment="1" applyProtection="1">
      <alignment horizontal="right"/>
    </xf>
    <xf numFmtId="0" fontId="0" fillId="9" borderId="41" xfId="0" applyFill="1" applyBorder="1" applyAlignment="1" applyProtection="1">
      <alignment horizontal="right"/>
    </xf>
    <xf numFmtId="0" fontId="0" fillId="6" borderId="39" xfId="0" applyFill="1" applyBorder="1" applyAlignment="1" applyProtection="1">
      <alignment horizontal="center"/>
    </xf>
    <xf numFmtId="0" fontId="0" fillId="9" borderId="4" xfId="0" applyFill="1" applyBorder="1" applyProtection="1"/>
    <xf numFmtId="0" fontId="0" fillId="9" borderId="5" xfId="0" applyFill="1" applyBorder="1" applyProtection="1"/>
    <xf numFmtId="0" fontId="0" fillId="9" borderId="11" xfId="0" applyFill="1" applyBorder="1" applyProtection="1"/>
    <xf numFmtId="0" fontId="0" fillId="9" borderId="6" xfId="0" applyFill="1" applyBorder="1" applyAlignment="1" applyProtection="1">
      <alignment horizontal="center"/>
    </xf>
    <xf numFmtId="0" fontId="0" fillId="9" borderId="39" xfId="0" applyFill="1" applyBorder="1" applyAlignment="1" applyProtection="1">
      <alignment horizontal="center"/>
    </xf>
    <xf numFmtId="0" fontId="0" fillId="9" borderId="38" xfId="0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0" fillId="9" borderId="10" xfId="0" applyFill="1" applyBorder="1" applyProtection="1"/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/>
    </xf>
    <xf numFmtId="0" fontId="8" fillId="3" borderId="45" xfId="0" applyFont="1" applyFill="1" applyBorder="1" applyAlignment="1" applyProtection="1">
      <alignment horizontal="center" vertical="center" wrapText="1"/>
      <protection locked="0"/>
    </xf>
    <xf numFmtId="0" fontId="0" fillId="3" borderId="2" xfId="0" quotePrefix="1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6" borderId="48" xfId="0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4" fillId="3" borderId="7" xfId="0" quotePrefix="1" applyFont="1" applyFill="1" applyBorder="1" applyAlignment="1" applyProtection="1">
      <alignment horizontal="center" vertical="center"/>
      <protection locked="0"/>
    </xf>
    <xf numFmtId="0" fontId="10" fillId="3" borderId="7" xfId="0" quotePrefix="1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right" vertical="center" wrapText="1"/>
      <protection locked="0"/>
    </xf>
    <xf numFmtId="0" fontId="3" fillId="8" borderId="16" xfId="0" applyFont="1" applyFill="1" applyBorder="1" applyAlignment="1" applyProtection="1">
      <alignment horizontal="center"/>
      <protection locked="0"/>
    </xf>
    <xf numFmtId="0" fontId="3" fillId="8" borderId="18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left" vertical="center" wrapText="1"/>
      <protection locked="0"/>
    </xf>
    <xf numFmtId="0" fontId="7" fillId="3" borderId="34" xfId="0" applyFont="1" applyFill="1" applyBorder="1" applyAlignment="1" applyProtection="1">
      <alignment horizontal="left" vertical="center" wrapText="1"/>
      <protection locked="0"/>
    </xf>
    <xf numFmtId="0" fontId="1" fillId="11" borderId="42" xfId="0" applyFont="1" applyFill="1" applyBorder="1" applyAlignment="1" applyProtection="1">
      <alignment horizontal="right" vertical="center" wrapText="1"/>
      <protection locked="0"/>
    </xf>
    <xf numFmtId="0" fontId="1" fillId="11" borderId="0" xfId="0" applyFont="1" applyFill="1" applyBorder="1" applyAlignment="1" applyProtection="1">
      <alignment horizontal="right" vertical="center" wrapText="1"/>
      <protection locked="0"/>
    </xf>
    <xf numFmtId="0" fontId="1" fillId="11" borderId="44" xfId="0" applyFont="1" applyFill="1" applyBorder="1" applyAlignment="1" applyProtection="1">
      <alignment horizontal="right" vertical="center" wrapText="1"/>
      <protection locked="0"/>
    </xf>
    <xf numFmtId="0" fontId="0" fillId="6" borderId="37" xfId="0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0" fillId="9" borderId="7" xfId="0" applyFill="1" applyBorder="1" applyAlignment="1" applyProtection="1">
      <alignment horizontal="right"/>
      <protection locked="0"/>
    </xf>
    <xf numFmtId="0" fontId="0" fillId="9" borderId="1" xfId="0" applyFill="1" applyBorder="1" applyAlignment="1" applyProtection="1">
      <alignment horizontal="right"/>
      <protection locked="0"/>
    </xf>
    <xf numFmtId="0" fontId="0" fillId="9" borderId="13" xfId="0" applyFill="1" applyBorder="1" applyAlignment="1" applyProtection="1">
      <alignment horizontal="right"/>
      <protection locked="0"/>
    </xf>
    <xf numFmtId="0" fontId="0" fillId="9" borderId="43" xfId="0" applyFill="1" applyBorder="1" applyAlignment="1" applyProtection="1">
      <alignment horizontal="right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0" fontId="3" fillId="7" borderId="19" xfId="0" applyFont="1" applyFill="1" applyBorder="1" applyAlignment="1" applyProtection="1">
      <alignment horizontal="center"/>
      <protection locked="0"/>
    </xf>
    <xf numFmtId="0" fontId="3" fillId="7" borderId="15" xfId="0" applyFont="1" applyFill="1" applyBorder="1" applyAlignment="1" applyProtection="1">
      <alignment horizontal="center"/>
      <protection locked="0"/>
    </xf>
    <xf numFmtId="0" fontId="3" fillId="8" borderId="14" xfId="0" applyFont="1" applyFill="1" applyBorder="1" applyAlignment="1" applyProtection="1">
      <alignment horizontal="center"/>
      <protection locked="0"/>
    </xf>
    <xf numFmtId="0" fontId="3" fillId="8" borderId="19" xfId="0" applyFont="1" applyFill="1" applyBorder="1" applyAlignment="1" applyProtection="1">
      <alignment horizontal="center"/>
      <protection locked="0"/>
    </xf>
    <xf numFmtId="0" fontId="3" fillId="8" borderId="15" xfId="0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3" fillId="7" borderId="18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D579"/>
      <color rgb="FFFFFDA9"/>
      <color rgb="FFD5FC79"/>
      <color rgb="FF76D6FF"/>
      <color rgb="FF73FEFF"/>
      <color rgb="FF73FDD6"/>
      <color rgb="FF73FB79"/>
      <color rgb="FFFFFD78"/>
      <color rgb="FFFFFC00"/>
      <color rgb="FFBED0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0DEB-0A8E-644C-9EDB-295ACBC75555}">
  <sheetPr>
    <pageSetUpPr fitToPage="1"/>
  </sheetPr>
  <dimension ref="B1:AC130"/>
  <sheetViews>
    <sheetView showGridLines="0" tabSelected="1" zoomScale="90" zoomScaleNormal="90" workbookViewId="0">
      <pane xSplit="4" ySplit="3" topLeftCell="E61" activePane="bottomRight" state="frozen"/>
      <selection pane="topRight" activeCell="D1" sqref="D1"/>
      <selection pane="bottomLeft" activeCell="A4" sqref="A4"/>
      <selection pane="bottomRight" activeCell="AG63" sqref="AG63"/>
    </sheetView>
  </sheetViews>
  <sheetFormatPr defaultColWidth="11" defaultRowHeight="15.75" x14ac:dyDescent="0.25"/>
  <cols>
    <col min="1" max="1" width="1.875" customWidth="1"/>
    <col min="2" max="2" width="28.125" style="1" hidden="1" customWidth="1"/>
    <col min="3" max="3" width="21.25" style="1" hidden="1" customWidth="1"/>
    <col min="4" max="4" width="28.625" hidden="1" customWidth="1"/>
    <col min="5" max="5" width="10.25" hidden="1" customWidth="1"/>
    <col min="6" max="6" width="10.125" hidden="1" customWidth="1"/>
    <col min="7" max="7" width="17.375" customWidth="1"/>
    <col min="8" max="8" width="11.125" hidden="1" customWidth="1"/>
    <col min="9" max="9" width="12.5" hidden="1" customWidth="1"/>
    <col min="10" max="11" width="10.875" hidden="1" customWidth="1"/>
    <col min="12" max="12" width="8.5" hidden="1" customWidth="1"/>
    <col min="13" max="14" width="4.125" hidden="1" customWidth="1"/>
    <col min="15" max="15" width="10" style="1" hidden="1" customWidth="1"/>
    <col min="16" max="16" width="16.875" customWidth="1"/>
    <col min="17" max="17" width="13.875" hidden="1" customWidth="1"/>
    <col min="18" max="18" width="18.875" hidden="1" customWidth="1"/>
    <col min="19" max="19" width="17.125" customWidth="1"/>
    <col min="20" max="20" width="16.875" customWidth="1"/>
    <col min="21" max="21" width="13.875" hidden="1" customWidth="1"/>
    <col min="22" max="22" width="18.875" customWidth="1"/>
    <col min="23" max="23" width="9" customWidth="1"/>
    <col min="24" max="24" width="17.375" bestFit="1" customWidth="1"/>
    <col min="25" max="25" width="18.125" bestFit="1" customWidth="1"/>
    <col min="26" max="27" width="15.875" customWidth="1"/>
    <col min="28" max="29" width="10.875" hidden="1" customWidth="1"/>
  </cols>
  <sheetData>
    <row r="1" spans="2:29" ht="9.9499999999999993" customHeight="1" thickBot="1" x14ac:dyDescent="0.3"/>
    <row r="2" spans="2:29" ht="16.5" thickBot="1" x14ac:dyDescent="0.3">
      <c r="B2" s="90" t="s">
        <v>105</v>
      </c>
      <c r="C2" s="91"/>
      <c r="D2" s="92"/>
      <c r="E2" s="93" t="s">
        <v>6</v>
      </c>
      <c r="F2" s="94"/>
      <c r="G2" s="94"/>
      <c r="H2" s="94"/>
      <c r="I2" s="94"/>
      <c r="J2" s="94"/>
      <c r="K2" s="94"/>
      <c r="L2" s="94"/>
      <c r="M2" s="94"/>
      <c r="N2" s="94"/>
      <c r="O2" s="95"/>
      <c r="P2" s="96" t="s">
        <v>83</v>
      </c>
      <c r="Q2" s="97"/>
      <c r="R2" s="97"/>
      <c r="S2" s="98"/>
      <c r="T2" s="99" t="s">
        <v>93</v>
      </c>
      <c r="U2" s="100"/>
      <c r="V2" s="100"/>
      <c r="W2" s="101"/>
      <c r="X2" s="96" t="s">
        <v>98</v>
      </c>
      <c r="Y2" s="97"/>
      <c r="Z2" s="97"/>
      <c r="AA2" s="98"/>
      <c r="AB2" s="77" t="s">
        <v>29</v>
      </c>
      <c r="AC2" s="78"/>
    </row>
    <row r="3" spans="2:29" ht="48" thickBot="1" x14ac:dyDescent="0.3">
      <c r="B3" s="18" t="s">
        <v>38</v>
      </c>
      <c r="C3" s="19" t="s">
        <v>39</v>
      </c>
      <c r="D3" s="20" t="s">
        <v>23</v>
      </c>
      <c r="E3" s="21" t="s">
        <v>35</v>
      </c>
      <c r="F3" s="22" t="s">
        <v>30</v>
      </c>
      <c r="G3" s="22" t="s">
        <v>183</v>
      </c>
      <c r="H3" s="22" t="s">
        <v>182</v>
      </c>
      <c r="I3" s="22" t="s">
        <v>106</v>
      </c>
      <c r="J3" s="23" t="s">
        <v>0</v>
      </c>
      <c r="K3" s="24" t="s">
        <v>70</v>
      </c>
      <c r="L3" s="24" t="s">
        <v>44</v>
      </c>
      <c r="M3" s="21" t="s">
        <v>81</v>
      </c>
      <c r="N3" s="25" t="s">
        <v>58</v>
      </c>
      <c r="O3" s="26" t="s">
        <v>97</v>
      </c>
      <c r="P3" s="27" t="s">
        <v>84</v>
      </c>
      <c r="Q3" s="28" t="s">
        <v>82</v>
      </c>
      <c r="R3" s="28" t="s">
        <v>21</v>
      </c>
      <c r="S3" s="29" t="s">
        <v>54</v>
      </c>
      <c r="T3" s="21" t="s">
        <v>84</v>
      </c>
      <c r="U3" s="22" t="s">
        <v>82</v>
      </c>
      <c r="V3" s="22" t="s">
        <v>21</v>
      </c>
      <c r="W3" s="26" t="s">
        <v>15</v>
      </c>
      <c r="X3" s="30" t="s">
        <v>99</v>
      </c>
      <c r="Y3" s="28" t="s">
        <v>25</v>
      </c>
      <c r="Z3" s="28" t="s">
        <v>95</v>
      </c>
      <c r="AA3" s="28" t="s">
        <v>96</v>
      </c>
      <c r="AB3" s="27" t="s">
        <v>16</v>
      </c>
      <c r="AC3" s="29" t="s">
        <v>1</v>
      </c>
    </row>
    <row r="4" spans="2:29" hidden="1" x14ac:dyDescent="0.25">
      <c r="B4" s="31" t="s">
        <v>107</v>
      </c>
      <c r="C4" s="61" t="s">
        <v>34</v>
      </c>
      <c r="D4" s="32" t="s">
        <v>244</v>
      </c>
      <c r="E4" s="33"/>
      <c r="F4" s="9"/>
      <c r="G4" s="9"/>
      <c r="H4" s="9" t="s">
        <v>108</v>
      </c>
      <c r="I4" s="9"/>
      <c r="J4" s="3">
        <v>-1</v>
      </c>
      <c r="K4" s="13" t="s">
        <v>109</v>
      </c>
      <c r="L4" s="13" t="s">
        <v>110</v>
      </c>
      <c r="M4" s="4">
        <v>1</v>
      </c>
      <c r="N4" s="34"/>
      <c r="O4" s="15" t="str">
        <f>VLOOKUP(C4,Dati!$B$18:$F$57,5,FALSE)</f>
        <v>Postazioni</v>
      </c>
      <c r="P4" s="4" t="s">
        <v>10</v>
      </c>
      <c r="Q4" s="3"/>
      <c r="R4" s="16" t="str">
        <f t="shared" ref="R4:R114" ca="1" si="0">IF(H4="","N/A",IF(OR(P4="Beamer semplice",P4="LIM"),"Sostituzione con STI",IF(P4="Non presente","Acquisto STI",IF(AND(AND(P4&lt;&gt;"Non necessario",P4&lt;&gt;""),Q4&lt;&gt;""),IF(YEAR(TODAY())-Q4&gt;=6,"Sostituzione con STI","Dispositivo mantenuto"),"-"))))</f>
        <v>-</v>
      </c>
      <c r="S4" s="5"/>
      <c r="T4" s="4" t="s">
        <v>12</v>
      </c>
      <c r="U4" s="3"/>
      <c r="V4" s="17" t="str">
        <f t="shared" ref="V4:V114" ca="1" si="1">IF(H4="","N/A",IF(T4="Necessario","Acquistare",IF(AND(AND(T4&lt;&gt;"Non necessario",T4&lt;&gt;""),U4&lt;&gt;""),IF(YEAR(TODAY())-U4&gt;=6,"Sostituire","Mantenere"),"-")))</f>
        <v>-</v>
      </c>
      <c r="W4" s="15" t="str">
        <f ca="1">IF(H4="","N/A",IF(T4="Necessario",M4+N4,IF(AND(AND(T4&lt;&gt;"Non necessario",T4&lt;&gt;""),U4&lt;&gt;""),IF(YEAR(TODAY())-U4&gt;=6,M4+N4,"-"),"-")))</f>
        <v>-</v>
      </c>
      <c r="X4" s="35"/>
      <c r="Y4" s="35"/>
      <c r="Z4" s="35"/>
      <c r="AA4" s="35"/>
      <c r="AB4" s="4"/>
      <c r="AC4" s="5"/>
    </row>
    <row r="5" spans="2:29" hidden="1" x14ac:dyDescent="0.25">
      <c r="B5" s="31"/>
      <c r="C5" s="61" t="s">
        <v>76</v>
      </c>
      <c r="D5" s="32"/>
      <c r="E5" s="33"/>
      <c r="F5" s="9"/>
      <c r="G5" s="9"/>
      <c r="H5" s="9" t="s">
        <v>108</v>
      </c>
      <c r="I5" s="9"/>
      <c r="J5" s="3">
        <v>-1</v>
      </c>
      <c r="K5" s="13" t="s">
        <v>111</v>
      </c>
      <c r="L5" s="13" t="s">
        <v>110</v>
      </c>
      <c r="M5" s="4">
        <v>1</v>
      </c>
      <c r="N5" s="34"/>
      <c r="O5" s="15" t="str">
        <f>VLOOKUP(C5,Dati!$B$18:$F$57,5,FALSE)</f>
        <v>MFP</v>
      </c>
      <c r="P5" s="4" t="s">
        <v>10</v>
      </c>
      <c r="Q5" s="3"/>
      <c r="R5" s="16" t="str">
        <f t="shared" ref="R5:R78" ca="1" si="2">IF(H5="","N/A",IF(OR(P5="Beamer semplice",P5="LIM"),"Sostituzione con STI",IF(P5="Non presente","Acquisto STI",IF(AND(AND(P5&lt;&gt;"Non necessario",P5&lt;&gt;""),Q5&lt;&gt;""),IF(YEAR(TODAY())-Q5&gt;=6,"Sostituzione con STI","Dispositivo mantenuto"),"-"))))</f>
        <v>-</v>
      </c>
      <c r="S5" s="5"/>
      <c r="T5" s="4"/>
      <c r="U5" s="3"/>
      <c r="V5" s="17" t="str">
        <f t="shared" ref="V5:V78" ca="1" si="3">IF(H5="","N/A",IF(T5="Necessario","Acquistare",IF(AND(AND(T5&lt;&gt;"Non necessario",T5&lt;&gt;""),U5&lt;&gt;""),IF(YEAR(TODAY())-U5&gt;=6,"Sostituire","Mantenere"),"-")))</f>
        <v>-</v>
      </c>
      <c r="W5" s="15" t="str">
        <f t="shared" ref="W5:W78" ca="1" si="4">IF(H5="","N/A",IF(T5="Necessario",M5+N5,IF(AND(AND(T5&lt;&gt;"Non necessario",T5&lt;&gt;""),U5&lt;&gt;""),IF(YEAR(TODAY())-U5&gt;=6,M5+N5,"-"),"-")))</f>
        <v>-</v>
      </c>
      <c r="X5" s="35"/>
      <c r="Y5" s="35"/>
      <c r="Z5" s="35"/>
      <c r="AA5" s="35"/>
      <c r="AB5" s="4"/>
      <c r="AC5" s="5"/>
    </row>
    <row r="6" spans="2:29" ht="25.5" hidden="1" x14ac:dyDescent="0.25">
      <c r="B6" s="31"/>
      <c r="C6" s="61" t="s">
        <v>55</v>
      </c>
      <c r="D6" s="32" t="s">
        <v>112</v>
      </c>
      <c r="E6" s="33"/>
      <c r="F6" s="9"/>
      <c r="G6" s="9">
        <v>-101</v>
      </c>
      <c r="H6" s="9">
        <v>-101</v>
      </c>
      <c r="I6" s="9"/>
      <c r="J6" s="3">
        <v>-1</v>
      </c>
      <c r="K6" s="13" t="s">
        <v>111</v>
      </c>
      <c r="L6" s="13" t="s">
        <v>110</v>
      </c>
      <c r="M6" s="4">
        <v>3</v>
      </c>
      <c r="N6" s="34"/>
      <c r="O6" s="15" t="str">
        <f>VLOOKUP(C6,Dati!$B$18:$F$57,5,FALSE)</f>
        <v>Casse</v>
      </c>
      <c r="P6" s="4" t="s">
        <v>10</v>
      </c>
      <c r="Q6" s="3"/>
      <c r="R6" s="16" t="str">
        <f t="shared" ca="1" si="2"/>
        <v>-</v>
      </c>
      <c r="S6" s="5"/>
      <c r="T6" s="4"/>
      <c r="U6" s="3"/>
      <c r="V6" s="17" t="str">
        <f t="shared" ca="1" si="3"/>
        <v>-</v>
      </c>
      <c r="W6" s="15" t="str">
        <f t="shared" ca="1" si="4"/>
        <v>-</v>
      </c>
      <c r="X6" s="35"/>
      <c r="Y6" s="35"/>
      <c r="Z6" s="35"/>
      <c r="AA6" s="35"/>
      <c r="AB6" s="4"/>
      <c r="AC6" s="5"/>
    </row>
    <row r="7" spans="2:29" hidden="1" x14ac:dyDescent="0.25">
      <c r="B7" s="31" t="s">
        <v>243</v>
      </c>
      <c r="C7" s="61" t="s">
        <v>31</v>
      </c>
      <c r="D7" s="32"/>
      <c r="E7" s="33"/>
      <c r="F7" s="9"/>
      <c r="G7" s="9">
        <v>-100</v>
      </c>
      <c r="H7" s="9" t="s">
        <v>108</v>
      </c>
      <c r="I7" s="9"/>
      <c r="J7" s="3">
        <v>-1</v>
      </c>
      <c r="K7" s="13" t="s">
        <v>111</v>
      </c>
      <c r="L7" s="13" t="s">
        <v>110</v>
      </c>
      <c r="M7" s="4"/>
      <c r="N7" s="34"/>
      <c r="O7" s="15"/>
      <c r="P7" s="4" t="s">
        <v>10</v>
      </c>
      <c r="Q7" s="3"/>
      <c r="R7" s="16" t="str">
        <f t="shared" ca="1" si="2"/>
        <v>-</v>
      </c>
      <c r="S7" s="5"/>
      <c r="T7" s="4"/>
      <c r="U7" s="3"/>
      <c r="V7" s="17" t="str">
        <f t="shared" ref="V7" ca="1" si="5">IF(H7="","N/A",IF(T7="Necessario","Acquistare",IF(AND(AND(T7&lt;&gt;"Non necessario",T7&lt;&gt;""),U7&lt;&gt;""),IF(YEAR(TODAY())-U7&gt;=6,"Sostituire","Mantenere"),"-")))</f>
        <v>-</v>
      </c>
      <c r="W7" s="15" t="str">
        <f t="shared" ref="W7" ca="1" si="6">IF(H7="","N/A",IF(T7="Necessario",M7+N7,IF(AND(AND(T7&lt;&gt;"Non necessario",T7&lt;&gt;""),U7&lt;&gt;""),IF(YEAR(TODAY())-U7&gt;=6,M7+N7,"-"),"-")))</f>
        <v>-</v>
      </c>
      <c r="X7" s="35"/>
      <c r="Y7" s="35"/>
      <c r="Z7" s="35"/>
      <c r="AA7" s="35"/>
      <c r="AB7" s="4"/>
      <c r="AC7" s="5"/>
    </row>
    <row r="8" spans="2:29" hidden="1" x14ac:dyDescent="0.25">
      <c r="B8" s="31" t="s">
        <v>173</v>
      </c>
      <c r="C8" s="61" t="s">
        <v>37</v>
      </c>
      <c r="D8" s="32"/>
      <c r="E8" s="33"/>
      <c r="F8" s="9"/>
      <c r="G8" s="9">
        <v>-102</v>
      </c>
      <c r="H8" s="9">
        <v>-102</v>
      </c>
      <c r="I8" s="9"/>
      <c r="J8" s="3">
        <v>-1</v>
      </c>
      <c r="K8" s="13" t="s">
        <v>111</v>
      </c>
      <c r="L8" s="13" t="s">
        <v>110</v>
      </c>
      <c r="M8" s="4"/>
      <c r="N8" s="34"/>
      <c r="O8" s="15" t="str">
        <f>VLOOKUP(C8,Dati!$B$18:$F$57,5,FALSE)</f>
        <v>Definire</v>
      </c>
      <c r="P8" s="4" t="s">
        <v>10</v>
      </c>
      <c r="Q8" s="3"/>
      <c r="R8" s="16" t="str">
        <f t="shared" ca="1" si="2"/>
        <v>-</v>
      </c>
      <c r="S8" s="5"/>
      <c r="T8" s="4"/>
      <c r="U8" s="3"/>
      <c r="V8" s="17" t="str">
        <f t="shared" ca="1" si="3"/>
        <v>-</v>
      </c>
      <c r="W8" s="15" t="str">
        <f t="shared" ca="1" si="4"/>
        <v>-</v>
      </c>
      <c r="X8" s="35"/>
      <c r="Y8" s="35"/>
      <c r="Z8" s="35"/>
      <c r="AA8" s="35"/>
      <c r="AB8" s="4"/>
      <c r="AC8" s="5"/>
    </row>
    <row r="9" spans="2:29" hidden="1" x14ac:dyDescent="0.25">
      <c r="B9" s="31" t="s">
        <v>245</v>
      </c>
      <c r="C9" s="61" t="s">
        <v>37</v>
      </c>
      <c r="D9" s="32"/>
      <c r="E9" s="33"/>
      <c r="F9" s="9"/>
      <c r="G9" s="9">
        <v>-103</v>
      </c>
      <c r="H9" s="9">
        <v>-103</v>
      </c>
      <c r="I9" s="9"/>
      <c r="J9" s="3">
        <v>-1</v>
      </c>
      <c r="K9" s="13" t="s">
        <v>111</v>
      </c>
      <c r="L9" s="13" t="s">
        <v>110</v>
      </c>
      <c r="M9" s="4"/>
      <c r="N9" s="34"/>
      <c r="O9" s="15" t="str">
        <f>VLOOKUP(C9,Dati!$B$18:$F$57,5,FALSE)</f>
        <v>Definire</v>
      </c>
      <c r="P9" s="4" t="s">
        <v>10</v>
      </c>
      <c r="Q9" s="3"/>
      <c r="R9" s="16" t="str">
        <f t="shared" ca="1" si="2"/>
        <v>-</v>
      </c>
      <c r="S9" s="5"/>
      <c r="T9" s="4"/>
      <c r="U9" s="3"/>
      <c r="V9" s="17" t="str">
        <f t="shared" ca="1" si="3"/>
        <v>-</v>
      </c>
      <c r="W9" s="15" t="str">
        <f t="shared" ca="1" si="4"/>
        <v>-</v>
      </c>
      <c r="X9" s="35"/>
      <c r="Y9" s="35"/>
      <c r="Z9" s="35"/>
      <c r="AA9" s="35"/>
      <c r="AB9" s="4"/>
      <c r="AC9" s="5"/>
    </row>
    <row r="10" spans="2:29" hidden="1" x14ac:dyDescent="0.25">
      <c r="B10" s="31" t="s">
        <v>245</v>
      </c>
      <c r="C10" s="61" t="s">
        <v>37</v>
      </c>
      <c r="D10" s="32"/>
      <c r="E10" s="33"/>
      <c r="F10" s="9"/>
      <c r="G10" s="9">
        <v>-104</v>
      </c>
      <c r="H10" s="9">
        <v>-104</v>
      </c>
      <c r="I10" s="9"/>
      <c r="J10" s="3">
        <v>-1</v>
      </c>
      <c r="K10" s="13" t="s">
        <v>111</v>
      </c>
      <c r="L10" s="13" t="s">
        <v>110</v>
      </c>
      <c r="M10" s="4"/>
      <c r="N10" s="34"/>
      <c r="O10" s="15" t="str">
        <f>VLOOKUP(C10,Dati!$B$18:$F$57,5,FALSE)</f>
        <v>Definire</v>
      </c>
      <c r="P10" s="4" t="s">
        <v>10</v>
      </c>
      <c r="Q10" s="3"/>
      <c r="R10" s="16" t="str">
        <f t="shared" ca="1" si="2"/>
        <v>-</v>
      </c>
      <c r="S10" s="5"/>
      <c r="T10" s="4"/>
      <c r="U10" s="3"/>
      <c r="V10" s="17" t="str">
        <f t="shared" ca="1" si="3"/>
        <v>-</v>
      </c>
      <c r="W10" s="15" t="str">
        <f t="shared" ca="1" si="4"/>
        <v>-</v>
      </c>
      <c r="X10" s="35"/>
      <c r="Y10" s="35"/>
      <c r="Z10" s="35"/>
      <c r="AA10" s="35"/>
      <c r="AB10" s="4"/>
      <c r="AC10" s="5"/>
    </row>
    <row r="11" spans="2:29" hidden="1" x14ac:dyDescent="0.25">
      <c r="B11" s="31" t="s">
        <v>245</v>
      </c>
      <c r="C11" s="61" t="s">
        <v>37</v>
      </c>
      <c r="D11" s="32"/>
      <c r="E11" s="33"/>
      <c r="F11" s="9"/>
      <c r="G11" s="9">
        <v>-105</v>
      </c>
      <c r="H11" s="9">
        <v>-105</v>
      </c>
      <c r="I11" s="9"/>
      <c r="J11" s="3">
        <v>-1</v>
      </c>
      <c r="K11" s="13" t="s">
        <v>111</v>
      </c>
      <c r="L11" s="13" t="s">
        <v>110</v>
      </c>
      <c r="M11" s="4"/>
      <c r="N11" s="34"/>
      <c r="O11" s="15" t="str">
        <f>VLOOKUP(C11,Dati!$B$18:$F$57,5,FALSE)</f>
        <v>Definire</v>
      </c>
      <c r="P11" s="4" t="s">
        <v>10</v>
      </c>
      <c r="Q11" s="3"/>
      <c r="R11" s="16" t="str">
        <f t="shared" ca="1" si="2"/>
        <v>-</v>
      </c>
      <c r="S11" s="5"/>
      <c r="T11" s="4"/>
      <c r="U11" s="3"/>
      <c r="V11" s="17" t="str">
        <f t="shared" ca="1" si="3"/>
        <v>-</v>
      </c>
      <c r="W11" s="15" t="str">
        <f t="shared" ca="1" si="4"/>
        <v>-</v>
      </c>
      <c r="X11" s="35"/>
      <c r="Y11" s="35"/>
      <c r="Z11" s="35"/>
      <c r="AA11" s="35"/>
      <c r="AB11" s="4"/>
      <c r="AC11" s="5"/>
    </row>
    <row r="12" spans="2:29" hidden="1" x14ac:dyDescent="0.25">
      <c r="B12" s="31"/>
      <c r="C12" s="61" t="s">
        <v>46</v>
      </c>
      <c r="D12" s="32"/>
      <c r="E12" s="33"/>
      <c r="F12" s="9"/>
      <c r="G12" s="9">
        <v>-106</v>
      </c>
      <c r="H12" s="9">
        <v>-106</v>
      </c>
      <c r="I12" s="9"/>
      <c r="J12" s="3">
        <v>-1</v>
      </c>
      <c r="K12" s="13" t="s">
        <v>111</v>
      </c>
      <c r="L12" s="13" t="s">
        <v>110</v>
      </c>
      <c r="M12" s="4"/>
      <c r="N12" s="34"/>
      <c r="O12" s="15" t="str">
        <f>VLOOKUP(C12,Dati!$B$18:$F$57,5,FALSE)</f>
        <v>-</v>
      </c>
      <c r="P12" s="4" t="s">
        <v>10</v>
      </c>
      <c r="Q12" s="3"/>
      <c r="R12" s="16" t="str">
        <f t="shared" ref="R12:R25" ca="1" si="7">IF(H12="","N/A",IF(OR(P12="Beamer semplice",P12="LIM"),"Sostituzione con STI",IF(P12="Non presente","Acquisto STI",IF(AND(AND(P12&lt;&gt;"Non necessario",P12&lt;&gt;""),Q12&lt;&gt;""),IF(YEAR(TODAY())-Q12&gt;=6,"Sostituzione con STI","Dispositivo mantenuto"),"-"))))</f>
        <v>-</v>
      </c>
      <c r="S12" s="5"/>
      <c r="T12" s="4"/>
      <c r="U12" s="3"/>
      <c r="V12" s="17" t="str">
        <f t="shared" ref="V12:V14" ca="1" si="8">IF(H12="","N/A",IF(T12="Necessario","Acquistare",IF(AND(AND(T12&lt;&gt;"Non necessario",T12&lt;&gt;""),U12&lt;&gt;""),IF(YEAR(TODAY())-U12&gt;=6,"Sostituire","Mantenere"),"-")))</f>
        <v>-</v>
      </c>
      <c r="W12" s="15" t="str">
        <f t="shared" ref="W12:W14" ca="1" si="9">IF(H12="","N/A",IF(T12="Necessario",M12+N12,IF(AND(AND(T12&lt;&gt;"Non necessario",T12&lt;&gt;""),U12&lt;&gt;""),IF(YEAR(TODAY())-U12&gt;=6,M12+N12,"-"),"-")))</f>
        <v>-</v>
      </c>
      <c r="X12" s="35"/>
      <c r="Y12" s="35"/>
      <c r="Z12" s="35"/>
      <c r="AA12" s="35"/>
      <c r="AB12" s="4"/>
      <c r="AC12" s="5"/>
    </row>
    <row r="13" spans="2:29" hidden="1" x14ac:dyDescent="0.25">
      <c r="B13" s="31"/>
      <c r="C13" s="61" t="s">
        <v>31</v>
      </c>
      <c r="D13" s="32"/>
      <c r="E13" s="33"/>
      <c r="F13" s="9"/>
      <c r="G13" s="9">
        <v>-107</v>
      </c>
      <c r="H13" s="9">
        <v>-107</v>
      </c>
      <c r="I13" s="9"/>
      <c r="J13" s="3">
        <v>-1</v>
      </c>
      <c r="K13" s="13" t="s">
        <v>111</v>
      </c>
      <c r="L13" s="13" t="s">
        <v>110</v>
      </c>
      <c r="M13" s="4"/>
      <c r="N13" s="34"/>
      <c r="O13" s="15" t="str">
        <f>VLOOKUP(C13,Dati!$B$18:$F$57,5,FALSE)</f>
        <v>-</v>
      </c>
      <c r="P13" s="4" t="s">
        <v>10</v>
      </c>
      <c r="Q13" s="3"/>
      <c r="R13" s="16" t="str">
        <f t="shared" ca="1" si="7"/>
        <v>-</v>
      </c>
      <c r="S13" s="5"/>
      <c r="T13" s="4"/>
      <c r="U13" s="3"/>
      <c r="V13" s="17" t="str">
        <f t="shared" ca="1" si="8"/>
        <v>-</v>
      </c>
      <c r="W13" s="15" t="str">
        <f t="shared" ca="1" si="9"/>
        <v>-</v>
      </c>
      <c r="X13" s="35"/>
      <c r="Y13" s="35"/>
      <c r="Z13" s="35"/>
      <c r="AA13" s="35"/>
      <c r="AB13" s="4"/>
      <c r="AC13" s="5"/>
    </row>
    <row r="14" spans="2:29" ht="38.25" hidden="1" x14ac:dyDescent="0.25">
      <c r="B14" s="31" t="s">
        <v>246</v>
      </c>
      <c r="C14" s="61" t="s">
        <v>77</v>
      </c>
      <c r="D14" s="32" t="s">
        <v>255</v>
      </c>
      <c r="E14" s="33"/>
      <c r="F14" s="9"/>
      <c r="G14" s="9">
        <v>-108</v>
      </c>
      <c r="H14" s="9">
        <v>-108</v>
      </c>
      <c r="I14" s="9"/>
      <c r="J14" s="3">
        <v>-1</v>
      </c>
      <c r="K14" s="13" t="s">
        <v>111</v>
      </c>
      <c r="L14" s="13" t="s">
        <v>110</v>
      </c>
      <c r="M14" s="4">
        <v>1</v>
      </c>
      <c r="N14" s="34"/>
      <c r="O14" s="15" t="str">
        <f>VLOOKUP(C14,Dati!$B$18:$F$57,5,FALSE)</f>
        <v>Postazioni</v>
      </c>
      <c r="P14" s="4" t="s">
        <v>10</v>
      </c>
      <c r="Q14" s="3"/>
      <c r="R14" s="16" t="str">
        <f t="shared" ca="1" si="7"/>
        <v>-</v>
      </c>
      <c r="S14" s="5"/>
      <c r="T14" s="4" t="s">
        <v>13</v>
      </c>
      <c r="U14" s="3"/>
      <c r="V14" s="17" t="str">
        <f t="shared" ca="1" si="8"/>
        <v>Acquistare</v>
      </c>
      <c r="W14" s="15">
        <f t="shared" ca="1" si="9"/>
        <v>1</v>
      </c>
      <c r="X14" s="35"/>
      <c r="Y14" s="35"/>
      <c r="Z14" s="35"/>
      <c r="AA14" s="35"/>
      <c r="AB14" s="4"/>
      <c r="AC14" s="5"/>
    </row>
    <row r="15" spans="2:29" hidden="1" x14ac:dyDescent="0.25">
      <c r="B15" s="31"/>
      <c r="C15" s="61" t="s">
        <v>31</v>
      </c>
      <c r="D15" s="32"/>
      <c r="E15" s="33"/>
      <c r="F15" s="9"/>
      <c r="G15" s="9">
        <v>-109</v>
      </c>
      <c r="H15" s="9">
        <v>-109</v>
      </c>
      <c r="I15" s="9"/>
      <c r="J15" s="3">
        <v>-1</v>
      </c>
      <c r="K15" s="13" t="s">
        <v>111</v>
      </c>
      <c r="L15" s="13" t="s">
        <v>110</v>
      </c>
      <c r="M15" s="4"/>
      <c r="N15" s="34"/>
      <c r="O15" s="15" t="str">
        <f>VLOOKUP(C15,Dati!$B$18:$F$57,5,FALSE)</f>
        <v>-</v>
      </c>
      <c r="P15" s="4" t="s">
        <v>10</v>
      </c>
      <c r="Q15" s="3"/>
      <c r="R15" s="16" t="str">
        <f t="shared" ca="1" si="7"/>
        <v>-</v>
      </c>
      <c r="S15" s="5"/>
      <c r="T15" s="4"/>
      <c r="U15" s="3"/>
      <c r="V15" s="17" t="str">
        <f t="shared" ref="V15:V25" ca="1" si="10">IF(H15="","N/A",IF(T15="Necessario","Acquistare",IF(AND(AND(T15&lt;&gt;"Non necessario",T15&lt;&gt;""),U15&lt;&gt;""),IF(YEAR(TODAY())-U15&gt;=6,"Sostituire","Mantenere"),"-")))</f>
        <v>-</v>
      </c>
      <c r="W15" s="15" t="str">
        <f t="shared" ref="W15:W25" ca="1" si="11">IF(H15="","N/A",IF(T15="Necessario",M15+N15,IF(AND(AND(T15&lt;&gt;"Non necessario",T15&lt;&gt;""),U15&lt;&gt;""),IF(YEAR(TODAY())-U15&gt;=6,M15+N15,"-"),"-")))</f>
        <v>-</v>
      </c>
      <c r="X15" s="35"/>
      <c r="Y15" s="35"/>
      <c r="Z15" s="35"/>
      <c r="AA15" s="35"/>
      <c r="AB15" s="4"/>
      <c r="AC15" s="5"/>
    </row>
    <row r="16" spans="2:29" ht="25.5" hidden="1" x14ac:dyDescent="0.25">
      <c r="B16" s="31"/>
      <c r="C16" s="61" t="s">
        <v>31</v>
      </c>
      <c r="D16" s="32" t="s">
        <v>249</v>
      </c>
      <c r="E16" s="33"/>
      <c r="F16" s="9"/>
      <c r="G16" s="9">
        <v>-110</v>
      </c>
      <c r="H16" s="9">
        <v>-110</v>
      </c>
      <c r="I16" s="9"/>
      <c r="J16" s="3">
        <v>-1</v>
      </c>
      <c r="K16" s="13" t="s">
        <v>111</v>
      </c>
      <c r="L16" s="13" t="s">
        <v>110</v>
      </c>
      <c r="M16" s="4"/>
      <c r="N16" s="34"/>
      <c r="O16" s="15" t="str">
        <f>VLOOKUP(C16,Dati!$B$18:$F$57,5,FALSE)</f>
        <v>-</v>
      </c>
      <c r="P16" s="4" t="s">
        <v>10</v>
      </c>
      <c r="Q16" s="3"/>
      <c r="R16" s="16" t="str">
        <f t="shared" ca="1" si="7"/>
        <v>-</v>
      </c>
      <c r="S16" s="5"/>
      <c r="T16" s="4"/>
      <c r="U16" s="3"/>
      <c r="V16" s="17" t="str">
        <f t="shared" ca="1" si="10"/>
        <v>-</v>
      </c>
      <c r="W16" s="15" t="str">
        <f t="shared" ca="1" si="11"/>
        <v>-</v>
      </c>
      <c r="X16" s="35"/>
      <c r="Y16" s="35"/>
      <c r="Z16" s="35"/>
      <c r="AA16" s="35"/>
      <c r="AB16" s="4"/>
      <c r="AC16" s="5"/>
    </row>
    <row r="17" spans="2:29" ht="25.5" hidden="1" x14ac:dyDescent="0.25">
      <c r="B17" s="31"/>
      <c r="C17" s="61" t="s">
        <v>31</v>
      </c>
      <c r="D17" s="32" t="s">
        <v>249</v>
      </c>
      <c r="E17" s="33"/>
      <c r="F17" s="9"/>
      <c r="G17" s="9">
        <v>-111</v>
      </c>
      <c r="H17" s="9">
        <v>-111</v>
      </c>
      <c r="I17" s="9"/>
      <c r="J17" s="3">
        <v>-1</v>
      </c>
      <c r="K17" s="13" t="s">
        <v>111</v>
      </c>
      <c r="L17" s="13" t="s">
        <v>110</v>
      </c>
      <c r="M17" s="4"/>
      <c r="N17" s="34"/>
      <c r="O17" s="15" t="str">
        <f>VLOOKUP(C17,Dati!$B$18:$F$57,5,FALSE)</f>
        <v>-</v>
      </c>
      <c r="P17" s="4" t="s">
        <v>10</v>
      </c>
      <c r="Q17" s="3"/>
      <c r="R17" s="16" t="str">
        <f t="shared" ca="1" si="7"/>
        <v>-</v>
      </c>
      <c r="S17" s="5"/>
      <c r="T17" s="4"/>
      <c r="U17" s="3"/>
      <c r="V17" s="17" t="str">
        <f t="shared" ca="1" si="10"/>
        <v>-</v>
      </c>
      <c r="W17" s="15" t="str">
        <f t="shared" ca="1" si="11"/>
        <v>-</v>
      </c>
      <c r="X17" s="35"/>
      <c r="Y17" s="35"/>
      <c r="Z17" s="35"/>
      <c r="AA17" s="35"/>
      <c r="AB17" s="4"/>
      <c r="AC17" s="5"/>
    </row>
    <row r="18" spans="2:29" hidden="1" x14ac:dyDescent="0.25">
      <c r="B18" s="31"/>
      <c r="C18" s="61" t="s">
        <v>31</v>
      </c>
      <c r="D18" s="32" t="s">
        <v>248</v>
      </c>
      <c r="E18" s="33"/>
      <c r="F18" s="9"/>
      <c r="G18" s="9" t="s">
        <v>247</v>
      </c>
      <c r="H18" s="9" t="s">
        <v>247</v>
      </c>
      <c r="I18" s="9"/>
      <c r="J18" s="3">
        <v>-1</v>
      </c>
      <c r="K18" s="13" t="s">
        <v>111</v>
      </c>
      <c r="L18" s="13" t="s">
        <v>110</v>
      </c>
      <c r="M18" s="4"/>
      <c r="N18" s="34"/>
      <c r="O18" s="15" t="str">
        <f>VLOOKUP(C18,Dati!$B$18:$F$57,5,FALSE)</f>
        <v>-</v>
      </c>
      <c r="P18" s="4" t="s">
        <v>10</v>
      </c>
      <c r="Q18" s="3"/>
      <c r="R18" s="16" t="str">
        <f t="shared" ca="1" si="7"/>
        <v>-</v>
      </c>
      <c r="S18" s="5"/>
      <c r="T18" s="4"/>
      <c r="U18" s="3"/>
      <c r="V18" s="17" t="str">
        <f t="shared" ca="1" si="10"/>
        <v>-</v>
      </c>
      <c r="W18" s="15" t="str">
        <f t="shared" ca="1" si="11"/>
        <v>-</v>
      </c>
      <c r="X18" s="35"/>
      <c r="Y18" s="35"/>
      <c r="Z18" s="35"/>
      <c r="AA18" s="35"/>
      <c r="AB18" s="4"/>
      <c r="AC18" s="5"/>
    </row>
    <row r="19" spans="2:29" hidden="1" x14ac:dyDescent="0.25">
      <c r="B19" s="31" t="s">
        <v>250</v>
      </c>
      <c r="C19" s="61" t="s">
        <v>46</v>
      </c>
      <c r="D19" s="32"/>
      <c r="E19" s="33"/>
      <c r="F19" s="9"/>
      <c r="G19" s="9">
        <v>-112</v>
      </c>
      <c r="H19" s="9">
        <v>-112</v>
      </c>
      <c r="I19" s="9"/>
      <c r="J19" s="3">
        <v>-1</v>
      </c>
      <c r="K19" s="13" t="s">
        <v>111</v>
      </c>
      <c r="L19" s="13" t="s">
        <v>110</v>
      </c>
      <c r="M19" s="4"/>
      <c r="N19" s="34"/>
      <c r="O19" s="15" t="str">
        <f>VLOOKUP(C19,Dati!$B$18:$F$57,5,FALSE)</f>
        <v>-</v>
      </c>
      <c r="P19" s="4" t="s">
        <v>10</v>
      </c>
      <c r="Q19" s="3"/>
      <c r="R19" s="16" t="str">
        <f t="shared" ca="1" si="7"/>
        <v>-</v>
      </c>
      <c r="S19" s="5"/>
      <c r="T19" s="4"/>
      <c r="U19" s="3"/>
      <c r="V19" s="17" t="str">
        <f t="shared" ref="V19:V23" ca="1" si="12">IF(H19="","N/A",IF(T19="Necessario","Acquistare",IF(AND(AND(T19&lt;&gt;"Non necessario",T19&lt;&gt;""),U19&lt;&gt;""),IF(YEAR(TODAY())-U19&gt;=6,"Sostituire","Mantenere"),"-")))</f>
        <v>-</v>
      </c>
      <c r="W19" s="15" t="str">
        <f t="shared" ref="W19:W23" ca="1" si="13">IF(H19="","N/A",IF(T19="Necessario",M19+N19,IF(AND(AND(T19&lt;&gt;"Non necessario",T19&lt;&gt;""),U19&lt;&gt;""),IF(YEAR(TODAY())-U19&gt;=6,M19+N19,"-"),"-")))</f>
        <v>-</v>
      </c>
      <c r="X19" s="35"/>
      <c r="Y19" s="35"/>
      <c r="Z19" s="35"/>
      <c r="AA19" s="35"/>
      <c r="AB19" s="4"/>
      <c r="AC19" s="5"/>
    </row>
    <row r="20" spans="2:29" hidden="1" x14ac:dyDescent="0.25">
      <c r="B20" s="31"/>
      <c r="C20" s="61" t="s">
        <v>46</v>
      </c>
      <c r="D20" s="32"/>
      <c r="E20" s="33"/>
      <c r="F20" s="9"/>
      <c r="G20" s="9">
        <v>-113</v>
      </c>
      <c r="H20" s="9">
        <v>-113</v>
      </c>
      <c r="I20" s="9"/>
      <c r="J20" s="3">
        <v>-1</v>
      </c>
      <c r="K20" s="13" t="s">
        <v>111</v>
      </c>
      <c r="L20" s="13" t="s">
        <v>110</v>
      </c>
      <c r="M20" s="4"/>
      <c r="N20" s="34"/>
      <c r="O20" s="15" t="str">
        <f>VLOOKUP(C20,Dati!$B$18:$F$57,5,FALSE)</f>
        <v>-</v>
      </c>
      <c r="P20" s="4" t="s">
        <v>10</v>
      </c>
      <c r="Q20" s="3"/>
      <c r="R20" s="16" t="str">
        <f t="shared" ca="1" si="7"/>
        <v>-</v>
      </c>
      <c r="S20" s="5"/>
      <c r="T20" s="4"/>
      <c r="U20" s="3"/>
      <c r="V20" s="17" t="str">
        <f t="shared" ca="1" si="12"/>
        <v>-</v>
      </c>
      <c r="W20" s="15" t="str">
        <f t="shared" ca="1" si="13"/>
        <v>-</v>
      </c>
      <c r="X20" s="35"/>
      <c r="Y20" s="35"/>
      <c r="Z20" s="35"/>
      <c r="AA20" s="35"/>
      <c r="AB20" s="4"/>
      <c r="AC20" s="5"/>
    </row>
    <row r="21" spans="2:29" hidden="1" x14ac:dyDescent="0.25">
      <c r="B21" s="31"/>
      <c r="C21" s="61" t="s">
        <v>51</v>
      </c>
      <c r="D21" s="32" t="s">
        <v>251</v>
      </c>
      <c r="E21" s="33"/>
      <c r="F21" s="9"/>
      <c r="G21" s="9">
        <v>-114</v>
      </c>
      <c r="H21" s="9">
        <v>-114</v>
      </c>
      <c r="I21" s="9"/>
      <c r="J21" s="3">
        <v>-1</v>
      </c>
      <c r="K21" s="13" t="s">
        <v>111</v>
      </c>
      <c r="L21" s="13" t="s">
        <v>110</v>
      </c>
      <c r="M21" s="4"/>
      <c r="N21" s="34"/>
      <c r="O21" s="15" t="str">
        <f>VLOOKUP(C21,Dati!$B$18:$F$57,5,FALSE)</f>
        <v>-</v>
      </c>
      <c r="P21" s="4" t="s">
        <v>10</v>
      </c>
      <c r="Q21" s="3"/>
      <c r="R21" s="16" t="str">
        <f t="shared" ca="1" si="7"/>
        <v>-</v>
      </c>
      <c r="S21" s="5"/>
      <c r="T21" s="4"/>
      <c r="U21" s="3"/>
      <c r="V21" s="17" t="str">
        <f t="shared" ca="1" si="12"/>
        <v>-</v>
      </c>
      <c r="W21" s="15" t="str">
        <f t="shared" ca="1" si="13"/>
        <v>-</v>
      </c>
      <c r="X21" s="35"/>
      <c r="Y21" s="35"/>
      <c r="Z21" s="35"/>
      <c r="AA21" s="35"/>
      <c r="AB21" s="4"/>
      <c r="AC21" s="5"/>
    </row>
    <row r="22" spans="2:29" hidden="1" x14ac:dyDescent="0.25">
      <c r="B22" s="31" t="s">
        <v>252</v>
      </c>
      <c r="C22" s="61" t="s">
        <v>48</v>
      </c>
      <c r="D22" s="32"/>
      <c r="E22" s="33"/>
      <c r="F22" s="9"/>
      <c r="G22" s="9">
        <v>-119</v>
      </c>
      <c r="H22" s="9">
        <v>-119</v>
      </c>
      <c r="I22" s="9"/>
      <c r="J22" s="3">
        <v>-1</v>
      </c>
      <c r="K22" s="13" t="s">
        <v>200</v>
      </c>
      <c r="L22" s="13" t="s">
        <v>110</v>
      </c>
      <c r="M22" s="4"/>
      <c r="N22" s="34"/>
      <c r="O22" s="15" t="str">
        <f>VLOOKUP(C22,Dati!$B$18:$F$57,5,FALSE)</f>
        <v>-</v>
      </c>
      <c r="P22" s="4" t="s">
        <v>10</v>
      </c>
      <c r="Q22" s="3"/>
      <c r="R22" s="16" t="str">
        <f t="shared" ca="1" si="7"/>
        <v>-</v>
      </c>
      <c r="S22" s="5"/>
      <c r="T22" s="4"/>
      <c r="U22" s="3"/>
      <c r="V22" s="17" t="str">
        <f t="shared" ca="1" si="12"/>
        <v>-</v>
      </c>
      <c r="W22" s="15" t="str">
        <f t="shared" ca="1" si="13"/>
        <v>-</v>
      </c>
      <c r="X22" s="35"/>
      <c r="Y22" s="35"/>
      <c r="Z22" s="35"/>
      <c r="AA22" s="35"/>
      <c r="AB22" s="4"/>
      <c r="AC22" s="5"/>
    </row>
    <row r="23" spans="2:29" hidden="1" x14ac:dyDescent="0.25">
      <c r="B23" s="31"/>
      <c r="C23" s="61" t="s">
        <v>31</v>
      </c>
      <c r="D23" s="32"/>
      <c r="E23" s="33"/>
      <c r="F23" s="9"/>
      <c r="G23" s="9">
        <v>-118</v>
      </c>
      <c r="H23" s="9">
        <v>-118</v>
      </c>
      <c r="I23" s="9"/>
      <c r="J23" s="3">
        <v>-1</v>
      </c>
      <c r="K23" s="13" t="s">
        <v>111</v>
      </c>
      <c r="L23" s="13" t="s">
        <v>110</v>
      </c>
      <c r="M23" s="4"/>
      <c r="N23" s="34"/>
      <c r="O23" s="15" t="str">
        <f>VLOOKUP(C23,Dati!$B$18:$F$57,5,FALSE)</f>
        <v>-</v>
      </c>
      <c r="P23" s="4" t="s">
        <v>10</v>
      </c>
      <c r="Q23" s="3"/>
      <c r="R23" s="16" t="str">
        <f t="shared" ca="1" si="7"/>
        <v>-</v>
      </c>
      <c r="S23" s="5"/>
      <c r="T23" s="4"/>
      <c r="U23" s="3"/>
      <c r="V23" s="17" t="str">
        <f t="shared" ca="1" si="12"/>
        <v>-</v>
      </c>
      <c r="W23" s="15" t="str">
        <f t="shared" ca="1" si="13"/>
        <v>-</v>
      </c>
      <c r="X23" s="35"/>
      <c r="Y23" s="35"/>
      <c r="Z23" s="35"/>
      <c r="AA23" s="35"/>
      <c r="AB23" s="4"/>
      <c r="AC23" s="5"/>
    </row>
    <row r="24" spans="2:29" hidden="1" x14ac:dyDescent="0.25">
      <c r="B24" s="31"/>
      <c r="C24" s="61" t="s">
        <v>31</v>
      </c>
      <c r="D24" s="32"/>
      <c r="E24" s="33"/>
      <c r="F24" s="9"/>
      <c r="G24" s="9">
        <v>-115</v>
      </c>
      <c r="H24" s="9">
        <v>-115</v>
      </c>
      <c r="I24" s="9"/>
      <c r="J24" s="3">
        <v>-1</v>
      </c>
      <c r="K24" s="13" t="s">
        <v>168</v>
      </c>
      <c r="L24" s="13" t="s">
        <v>110</v>
      </c>
      <c r="M24" s="4"/>
      <c r="N24" s="34"/>
      <c r="O24" s="15" t="str">
        <f>VLOOKUP(C24,Dati!$B$18:$F$57,5,FALSE)</f>
        <v>-</v>
      </c>
      <c r="P24" s="4" t="s">
        <v>10</v>
      </c>
      <c r="Q24" s="3"/>
      <c r="R24" s="16" t="str">
        <f t="shared" ca="1" si="7"/>
        <v>-</v>
      </c>
      <c r="S24" s="5"/>
      <c r="T24" s="4"/>
      <c r="U24" s="3"/>
      <c r="V24" s="17" t="str">
        <f t="shared" ref="V24" ca="1" si="14">IF(H24="","N/A",IF(T24="Necessario","Acquistare",IF(AND(AND(T24&lt;&gt;"Non necessario",T24&lt;&gt;""),U24&lt;&gt;""),IF(YEAR(TODAY())-U24&gt;=6,"Sostituire","Mantenere"),"-")))</f>
        <v>-</v>
      </c>
      <c r="W24" s="15" t="str">
        <f t="shared" ref="W24" ca="1" si="15">IF(H24="","N/A",IF(T24="Necessario",M24+N24,IF(AND(AND(T24&lt;&gt;"Non necessario",T24&lt;&gt;""),U24&lt;&gt;""),IF(YEAR(TODAY())-U24&gt;=6,M24+N24,"-"),"-")))</f>
        <v>-</v>
      </c>
      <c r="X24" s="35"/>
      <c r="Y24" s="35"/>
      <c r="Z24" s="35"/>
      <c r="AA24" s="35"/>
      <c r="AB24" s="4"/>
      <c r="AC24" s="5"/>
    </row>
    <row r="25" spans="2:29" hidden="1" x14ac:dyDescent="0.25">
      <c r="B25" s="31"/>
      <c r="C25" s="61" t="s">
        <v>34</v>
      </c>
      <c r="D25" s="32"/>
      <c r="E25" s="33"/>
      <c r="F25" s="9"/>
      <c r="G25" s="9"/>
      <c r="H25" s="9">
        <v>-116</v>
      </c>
      <c r="I25" s="9"/>
      <c r="J25" s="3">
        <v>-1</v>
      </c>
      <c r="K25" s="13" t="s">
        <v>168</v>
      </c>
      <c r="L25" s="13" t="s">
        <v>110</v>
      </c>
      <c r="M25" s="4">
        <v>2</v>
      </c>
      <c r="N25" s="34"/>
      <c r="O25" s="15" t="str">
        <f>VLOOKUP(C25,Dati!$B$18:$F$57,5,FALSE)</f>
        <v>Postazioni</v>
      </c>
      <c r="P25" s="4" t="s">
        <v>10</v>
      </c>
      <c r="Q25" s="3"/>
      <c r="R25" s="16" t="str">
        <f t="shared" ca="1" si="7"/>
        <v>-</v>
      </c>
      <c r="S25" s="5"/>
      <c r="T25" s="4"/>
      <c r="U25" s="3"/>
      <c r="V25" s="17" t="str">
        <f t="shared" ca="1" si="10"/>
        <v>-</v>
      </c>
      <c r="W25" s="15" t="str">
        <f t="shared" ca="1" si="11"/>
        <v>-</v>
      </c>
      <c r="X25" s="35"/>
      <c r="Y25" s="35"/>
      <c r="Z25" s="35"/>
      <c r="AA25" s="35"/>
      <c r="AB25" s="4"/>
      <c r="AC25" s="5"/>
    </row>
    <row r="26" spans="2:29" hidden="1" x14ac:dyDescent="0.25">
      <c r="B26" s="31"/>
      <c r="C26" s="61" t="s">
        <v>34</v>
      </c>
      <c r="D26" s="32"/>
      <c r="E26" s="33"/>
      <c r="F26" s="9"/>
      <c r="G26" s="9"/>
      <c r="H26" s="9" t="s">
        <v>113</v>
      </c>
      <c r="I26" s="9"/>
      <c r="J26" s="3">
        <v>-1</v>
      </c>
      <c r="K26" s="13" t="s">
        <v>168</v>
      </c>
      <c r="L26" s="13" t="s">
        <v>110</v>
      </c>
      <c r="M26" s="4">
        <v>2</v>
      </c>
      <c r="N26" s="34"/>
      <c r="O26" s="15" t="str">
        <f>VLOOKUP(C26,Dati!$B$18:$F$57,5,FALSE)</f>
        <v>Postazioni</v>
      </c>
      <c r="P26" s="4" t="s">
        <v>10</v>
      </c>
      <c r="Q26" s="3"/>
      <c r="R26" s="16" t="str">
        <f t="shared" ca="1" si="2"/>
        <v>-</v>
      </c>
      <c r="S26" s="5"/>
      <c r="T26" s="4"/>
      <c r="U26" s="3"/>
      <c r="V26" s="17" t="str">
        <f t="shared" ca="1" si="3"/>
        <v>-</v>
      </c>
      <c r="W26" s="15" t="str">
        <f t="shared" ca="1" si="4"/>
        <v>-</v>
      </c>
      <c r="X26" s="35"/>
      <c r="Y26" s="35"/>
      <c r="Z26" s="35"/>
      <c r="AA26" s="35"/>
      <c r="AB26" s="4"/>
      <c r="AC26" s="5"/>
    </row>
    <row r="27" spans="2:29" hidden="1" x14ac:dyDescent="0.25">
      <c r="B27" s="31"/>
      <c r="C27" s="61" t="s">
        <v>34</v>
      </c>
      <c r="D27" s="32"/>
      <c r="E27" s="33"/>
      <c r="F27" s="9"/>
      <c r="G27" s="9"/>
      <c r="H27" s="9" t="s">
        <v>114</v>
      </c>
      <c r="I27" s="9"/>
      <c r="J27" s="3">
        <v>-1</v>
      </c>
      <c r="K27" s="13" t="s">
        <v>168</v>
      </c>
      <c r="L27" s="13" t="s">
        <v>110</v>
      </c>
      <c r="M27" s="4">
        <v>2</v>
      </c>
      <c r="N27" s="34"/>
      <c r="O27" s="15" t="str">
        <f>VLOOKUP(C27,Dati!$B$18:$F$57,5,FALSE)</f>
        <v>Postazioni</v>
      </c>
      <c r="P27" s="4" t="s">
        <v>10</v>
      </c>
      <c r="Q27" s="3"/>
      <c r="R27" s="16" t="str">
        <f t="shared" ca="1" si="2"/>
        <v>-</v>
      </c>
      <c r="S27" s="5"/>
      <c r="T27" s="4"/>
      <c r="U27" s="3"/>
      <c r="V27" s="17" t="str">
        <f t="shared" ca="1" si="3"/>
        <v>-</v>
      </c>
      <c r="W27" s="15" t="str">
        <f t="shared" ca="1" si="4"/>
        <v>-</v>
      </c>
      <c r="X27" s="35"/>
      <c r="Y27" s="35"/>
      <c r="Z27" s="35"/>
      <c r="AA27" s="35"/>
      <c r="AB27" s="4"/>
      <c r="AC27" s="5"/>
    </row>
    <row r="28" spans="2:29" hidden="1" x14ac:dyDescent="0.25">
      <c r="B28" s="31" t="s">
        <v>226</v>
      </c>
      <c r="C28" s="61" t="s">
        <v>34</v>
      </c>
      <c r="D28" s="32"/>
      <c r="E28" s="33"/>
      <c r="F28" s="9"/>
      <c r="G28" s="9" t="s">
        <v>209</v>
      </c>
      <c r="H28" s="9" t="s">
        <v>213</v>
      </c>
      <c r="I28" s="74"/>
      <c r="J28" s="3" t="s">
        <v>115</v>
      </c>
      <c r="K28" s="13" t="s">
        <v>253</v>
      </c>
      <c r="L28" s="13" t="s">
        <v>110</v>
      </c>
      <c r="M28" s="4">
        <v>3</v>
      </c>
      <c r="N28" s="34"/>
      <c r="O28" s="15" t="str">
        <f>VLOOKUP(C28,Dati!$B$18:$F$57,5,FALSE)</f>
        <v>Postazioni</v>
      </c>
      <c r="P28" s="4" t="s">
        <v>10</v>
      </c>
      <c r="Q28" s="3"/>
      <c r="R28" s="16" t="str">
        <f t="shared" ca="1" si="2"/>
        <v>-</v>
      </c>
      <c r="S28" s="5"/>
      <c r="T28" s="4" t="s">
        <v>12</v>
      </c>
      <c r="U28" s="3">
        <v>2010</v>
      </c>
      <c r="V28" s="17" t="str">
        <f t="shared" ca="1" si="3"/>
        <v>Sostituire</v>
      </c>
      <c r="W28" s="15">
        <f t="shared" ca="1" si="4"/>
        <v>3</v>
      </c>
      <c r="X28" s="35"/>
      <c r="Y28" s="35"/>
      <c r="Z28" s="35"/>
      <c r="AA28" s="35"/>
      <c r="AB28" s="4"/>
      <c r="AC28" s="5"/>
    </row>
    <row r="29" spans="2:29" hidden="1" x14ac:dyDescent="0.25">
      <c r="B29" s="31" t="s">
        <v>223</v>
      </c>
      <c r="C29" s="61" t="s">
        <v>34</v>
      </c>
      <c r="D29" s="32" t="s">
        <v>259</v>
      </c>
      <c r="E29" s="33"/>
      <c r="F29" s="9"/>
      <c r="G29" s="9" t="s">
        <v>210</v>
      </c>
      <c r="H29" s="9" t="s">
        <v>211</v>
      </c>
      <c r="I29" s="74"/>
      <c r="J29" s="3" t="s">
        <v>115</v>
      </c>
      <c r="K29" s="13" t="s">
        <v>253</v>
      </c>
      <c r="L29" s="13" t="s">
        <v>110</v>
      </c>
      <c r="M29" s="4">
        <v>3</v>
      </c>
      <c r="N29" s="34"/>
      <c r="O29" s="15" t="str">
        <f>VLOOKUP(C29,Dati!$B$18:$F$57,5,FALSE)</f>
        <v>Postazioni</v>
      </c>
      <c r="P29" s="4" t="s">
        <v>10</v>
      </c>
      <c r="Q29" s="3"/>
      <c r="R29" s="16" t="str">
        <f t="shared" ca="1" si="2"/>
        <v>-</v>
      </c>
      <c r="S29" s="5"/>
      <c r="T29" s="4" t="s">
        <v>12</v>
      </c>
      <c r="U29" s="3">
        <v>2014</v>
      </c>
      <c r="V29" s="17" t="str">
        <f t="shared" ca="1" si="3"/>
        <v>Sostituire</v>
      </c>
      <c r="W29" s="15">
        <f t="shared" ca="1" si="4"/>
        <v>3</v>
      </c>
      <c r="X29" s="35"/>
      <c r="Y29" s="35"/>
      <c r="Z29" s="35"/>
      <c r="AA29" s="35"/>
      <c r="AB29" s="4"/>
      <c r="AC29" s="5"/>
    </row>
    <row r="30" spans="2:29" hidden="1" x14ac:dyDescent="0.25">
      <c r="B30" s="31" t="s">
        <v>219</v>
      </c>
      <c r="C30" s="61" t="s">
        <v>34</v>
      </c>
      <c r="D30" s="32" t="s">
        <v>257</v>
      </c>
      <c r="E30" s="33"/>
      <c r="F30" s="9"/>
      <c r="G30" s="9" t="s">
        <v>213</v>
      </c>
      <c r="H30" s="9" t="s">
        <v>214</v>
      </c>
      <c r="I30" s="74"/>
      <c r="J30" s="3" t="s">
        <v>115</v>
      </c>
      <c r="K30" s="13" t="s">
        <v>253</v>
      </c>
      <c r="L30" s="13" t="s">
        <v>110</v>
      </c>
      <c r="M30" s="4">
        <v>2</v>
      </c>
      <c r="N30" s="34"/>
      <c r="O30" s="15" t="str">
        <f>VLOOKUP(C30,Dati!$B$18:$F$57,5,FALSE)</f>
        <v>Postazioni</v>
      </c>
      <c r="P30" s="4" t="s">
        <v>10</v>
      </c>
      <c r="Q30" s="3"/>
      <c r="R30" s="16" t="str">
        <f t="shared" ca="1" si="2"/>
        <v>-</v>
      </c>
      <c r="S30" s="5"/>
      <c r="T30" s="4" t="s">
        <v>12</v>
      </c>
      <c r="U30" s="3">
        <v>2014</v>
      </c>
      <c r="V30" s="17" t="str">
        <f t="shared" ca="1" si="3"/>
        <v>Sostituire</v>
      </c>
      <c r="W30" s="15">
        <f t="shared" ca="1" si="4"/>
        <v>2</v>
      </c>
      <c r="X30" s="35"/>
      <c r="Y30" s="35"/>
      <c r="Z30" s="35"/>
      <c r="AA30" s="35"/>
      <c r="AB30" s="4"/>
      <c r="AC30" s="5"/>
    </row>
    <row r="31" spans="2:29" hidden="1" x14ac:dyDescent="0.25">
      <c r="B31" s="31" t="s">
        <v>221</v>
      </c>
      <c r="C31" s="61" t="s">
        <v>34</v>
      </c>
      <c r="D31" s="32" t="s">
        <v>257</v>
      </c>
      <c r="E31" s="33"/>
      <c r="F31" s="9"/>
      <c r="G31" s="9" t="s">
        <v>211</v>
      </c>
      <c r="H31" s="9" t="s">
        <v>212</v>
      </c>
      <c r="I31" s="74"/>
      <c r="J31" s="3" t="s">
        <v>115</v>
      </c>
      <c r="K31" s="13" t="s">
        <v>253</v>
      </c>
      <c r="L31" s="13" t="s">
        <v>110</v>
      </c>
      <c r="M31" s="4">
        <v>2</v>
      </c>
      <c r="N31" s="34"/>
      <c r="O31" s="15" t="str">
        <f>VLOOKUP(C31,Dati!$B$18:$F$57,5,FALSE)</f>
        <v>Postazioni</v>
      </c>
      <c r="P31" s="4" t="s">
        <v>10</v>
      </c>
      <c r="Q31" s="3"/>
      <c r="R31" s="16" t="str">
        <f t="shared" ca="1" si="2"/>
        <v>-</v>
      </c>
      <c r="S31" s="5"/>
      <c r="T31" s="4" t="s">
        <v>12</v>
      </c>
      <c r="U31" s="3">
        <v>2018</v>
      </c>
      <c r="V31" s="17" t="str">
        <f t="shared" ca="1" si="3"/>
        <v>Mantenere</v>
      </c>
      <c r="W31" s="15" t="str">
        <f t="shared" ca="1" si="4"/>
        <v>-</v>
      </c>
      <c r="X31" s="35"/>
      <c r="Y31" s="35"/>
      <c r="Z31" s="35"/>
      <c r="AA31" s="35"/>
      <c r="AB31" s="4"/>
      <c r="AC31" s="5"/>
    </row>
    <row r="32" spans="2:29" hidden="1" x14ac:dyDescent="0.25">
      <c r="B32" s="31" t="s">
        <v>220</v>
      </c>
      <c r="C32" s="61" t="s">
        <v>34</v>
      </c>
      <c r="D32" s="32" t="s">
        <v>258</v>
      </c>
      <c r="E32" s="33"/>
      <c r="F32" s="9"/>
      <c r="G32" s="9" t="s">
        <v>214</v>
      </c>
      <c r="H32" s="9" t="s">
        <v>215</v>
      </c>
      <c r="I32" s="74"/>
      <c r="J32" s="3" t="s">
        <v>115</v>
      </c>
      <c r="K32" s="13" t="s">
        <v>111</v>
      </c>
      <c r="L32" s="13" t="s">
        <v>110</v>
      </c>
      <c r="M32" s="4">
        <v>4</v>
      </c>
      <c r="N32" s="34"/>
      <c r="O32" s="15" t="str">
        <f>VLOOKUP(C32,Dati!$B$18:$F$57,5,FALSE)</f>
        <v>Postazioni</v>
      </c>
      <c r="P32" s="4" t="s">
        <v>10</v>
      </c>
      <c r="Q32" s="3"/>
      <c r="R32" s="16" t="str">
        <f t="shared" ca="1" si="2"/>
        <v>-</v>
      </c>
      <c r="S32" s="5"/>
      <c r="T32" s="4" t="s">
        <v>12</v>
      </c>
      <c r="U32" s="3">
        <v>2014</v>
      </c>
      <c r="V32" s="17" t="str">
        <f t="shared" ca="1" si="3"/>
        <v>Sostituire</v>
      </c>
      <c r="W32" s="15">
        <f t="shared" ca="1" si="4"/>
        <v>4</v>
      </c>
      <c r="X32" s="35"/>
      <c r="Y32" s="35"/>
      <c r="Z32" s="35"/>
      <c r="AA32" s="35"/>
      <c r="AB32" s="4"/>
      <c r="AC32" s="5"/>
    </row>
    <row r="33" spans="2:29" hidden="1" x14ac:dyDescent="0.25">
      <c r="B33" s="31" t="s">
        <v>224</v>
      </c>
      <c r="C33" s="61" t="s">
        <v>34</v>
      </c>
      <c r="D33" s="32" t="s">
        <v>257</v>
      </c>
      <c r="E33" s="33"/>
      <c r="F33" s="9"/>
      <c r="G33" s="9" t="s">
        <v>212</v>
      </c>
      <c r="H33" s="9" t="s">
        <v>216</v>
      </c>
      <c r="I33" s="74"/>
      <c r="J33" s="3" t="s">
        <v>115</v>
      </c>
      <c r="K33" s="13" t="s">
        <v>200</v>
      </c>
      <c r="L33" s="13" t="s">
        <v>110</v>
      </c>
      <c r="M33" s="4">
        <v>2</v>
      </c>
      <c r="N33" s="34"/>
      <c r="O33" s="15" t="str">
        <f>VLOOKUP(C33,Dati!$B$18:$F$57,5,FALSE)</f>
        <v>Postazioni</v>
      </c>
      <c r="P33" s="4" t="s">
        <v>10</v>
      </c>
      <c r="Q33" s="3"/>
      <c r="R33" s="16" t="str">
        <f t="shared" ca="1" si="2"/>
        <v>-</v>
      </c>
      <c r="S33" s="5"/>
      <c r="T33" s="4" t="s">
        <v>12</v>
      </c>
      <c r="U33" s="3">
        <v>2015</v>
      </c>
      <c r="V33" s="17" t="str">
        <f t="shared" ca="1" si="3"/>
        <v>Sostituire</v>
      </c>
      <c r="W33" s="15">
        <f t="shared" ca="1" si="4"/>
        <v>2</v>
      </c>
      <c r="X33" s="35"/>
      <c r="Y33" s="35"/>
      <c r="Z33" s="35"/>
      <c r="AA33" s="35"/>
      <c r="AB33" s="4"/>
      <c r="AC33" s="5"/>
    </row>
    <row r="34" spans="2:29" hidden="1" x14ac:dyDescent="0.25">
      <c r="B34" s="31" t="s">
        <v>222</v>
      </c>
      <c r="C34" s="61" t="s">
        <v>34</v>
      </c>
      <c r="D34" s="32"/>
      <c r="E34" s="33"/>
      <c r="F34" s="9"/>
      <c r="G34" s="9" t="s">
        <v>215</v>
      </c>
      <c r="H34" s="9" t="s">
        <v>217</v>
      </c>
      <c r="I34" s="74"/>
      <c r="J34" s="3" t="s">
        <v>115</v>
      </c>
      <c r="K34" s="13" t="s">
        <v>200</v>
      </c>
      <c r="L34" s="13" t="s">
        <v>110</v>
      </c>
      <c r="M34" s="4">
        <v>1</v>
      </c>
      <c r="N34" s="34"/>
      <c r="O34" s="15" t="str">
        <f>VLOOKUP(C34,Dati!$B$18:$F$57,5,FALSE)</f>
        <v>Postazioni</v>
      </c>
      <c r="P34" s="4" t="s">
        <v>10</v>
      </c>
      <c r="Q34" s="3"/>
      <c r="R34" s="16" t="str">
        <f t="shared" ca="1" si="2"/>
        <v>-</v>
      </c>
      <c r="S34" s="5"/>
      <c r="T34" s="4" t="s">
        <v>12</v>
      </c>
      <c r="U34" s="3">
        <v>2018</v>
      </c>
      <c r="V34" s="17" t="str">
        <f t="shared" ca="1" si="3"/>
        <v>Mantenere</v>
      </c>
      <c r="W34" s="15" t="str">
        <f t="shared" ca="1" si="4"/>
        <v>-</v>
      </c>
      <c r="X34" s="35"/>
      <c r="Y34" s="35"/>
      <c r="Z34" s="35"/>
      <c r="AA34" s="35"/>
      <c r="AB34" s="4"/>
      <c r="AC34" s="5"/>
    </row>
    <row r="35" spans="2:29" hidden="1" x14ac:dyDescent="0.25">
      <c r="B35" s="31" t="s">
        <v>225</v>
      </c>
      <c r="C35" s="61" t="s">
        <v>34</v>
      </c>
      <c r="D35" s="32" t="s">
        <v>256</v>
      </c>
      <c r="E35" s="33"/>
      <c r="F35" s="9"/>
      <c r="G35" s="9" t="s">
        <v>216</v>
      </c>
      <c r="H35" s="9" t="s">
        <v>218</v>
      </c>
      <c r="I35" s="74"/>
      <c r="J35" s="3" t="s">
        <v>115</v>
      </c>
      <c r="K35" s="13" t="s">
        <v>200</v>
      </c>
      <c r="L35" s="13" t="s">
        <v>110</v>
      </c>
      <c r="M35" s="4">
        <v>6</v>
      </c>
      <c r="N35" s="34"/>
      <c r="O35" s="15" t="str">
        <f>VLOOKUP(C35,Dati!$B$18:$F$57,5,FALSE)</f>
        <v>Postazioni</v>
      </c>
      <c r="P35" s="4" t="s">
        <v>10</v>
      </c>
      <c r="Q35" s="3"/>
      <c r="R35" s="16" t="str">
        <f t="shared" ca="1" si="2"/>
        <v>-</v>
      </c>
      <c r="S35" s="5"/>
      <c r="T35" s="4" t="s">
        <v>12</v>
      </c>
      <c r="U35" s="3">
        <v>2014</v>
      </c>
      <c r="V35" s="17" t="str">
        <f t="shared" ca="1" si="3"/>
        <v>Sostituire</v>
      </c>
      <c r="W35" s="15">
        <f t="shared" ca="1" si="4"/>
        <v>6</v>
      </c>
      <c r="X35" s="35"/>
      <c r="Y35" s="35"/>
      <c r="Z35" s="35"/>
      <c r="AA35" s="35"/>
      <c r="AB35" s="4"/>
      <c r="AC35" s="5"/>
    </row>
    <row r="36" spans="2:29" ht="63.75" hidden="1" x14ac:dyDescent="0.25">
      <c r="B36" s="31"/>
      <c r="C36" s="61" t="s">
        <v>75</v>
      </c>
      <c r="D36" s="32" t="s">
        <v>276</v>
      </c>
      <c r="E36" s="33"/>
      <c r="F36" s="9"/>
      <c r="G36" s="9"/>
      <c r="H36" s="9" t="s">
        <v>108</v>
      </c>
      <c r="I36" s="74"/>
      <c r="J36" s="3" t="s">
        <v>115</v>
      </c>
      <c r="K36" s="13" t="s">
        <v>111</v>
      </c>
      <c r="L36" s="13" t="s">
        <v>110</v>
      </c>
      <c r="M36" s="4">
        <v>1</v>
      </c>
      <c r="N36" s="34"/>
      <c r="O36" s="15" t="str">
        <f>VLOOKUP(C36,Dati!$B$18:$F$57,5,FALSE)</f>
        <v>MFP</v>
      </c>
      <c r="P36" s="4" t="s">
        <v>10</v>
      </c>
      <c r="Q36" s="3"/>
      <c r="R36" s="16" t="str">
        <f t="shared" ca="1" si="2"/>
        <v>-</v>
      </c>
      <c r="S36" s="5"/>
      <c r="T36" s="4"/>
      <c r="U36" s="3"/>
      <c r="V36" s="17" t="str">
        <f t="shared" ca="1" si="3"/>
        <v>-</v>
      </c>
      <c r="W36" s="15" t="str">
        <f t="shared" ca="1" si="4"/>
        <v>-</v>
      </c>
      <c r="X36" s="35"/>
      <c r="Y36" s="35"/>
      <c r="Z36" s="35"/>
      <c r="AA36" s="35"/>
      <c r="AB36" s="4"/>
      <c r="AC36" s="5"/>
    </row>
    <row r="37" spans="2:29" hidden="1" x14ac:dyDescent="0.25">
      <c r="B37" s="31"/>
      <c r="C37" s="61" t="s">
        <v>87</v>
      </c>
      <c r="D37" s="32" t="s">
        <v>260</v>
      </c>
      <c r="E37" s="33"/>
      <c r="F37" s="9"/>
      <c r="G37" s="9" t="s">
        <v>218</v>
      </c>
      <c r="H37" s="9" t="s">
        <v>229</v>
      </c>
      <c r="I37" s="74"/>
      <c r="J37" s="3" t="s">
        <v>115</v>
      </c>
      <c r="K37" s="13" t="s">
        <v>111</v>
      </c>
      <c r="L37" s="13" t="s">
        <v>116</v>
      </c>
      <c r="M37" s="4">
        <v>4</v>
      </c>
      <c r="N37" s="34"/>
      <c r="O37" s="15" t="str">
        <f>VLOOKUP(C37,Dati!$B$18:$F$57,5,FALSE)</f>
        <v>Stampanti</v>
      </c>
      <c r="P37" s="4" t="s">
        <v>10</v>
      </c>
      <c r="Q37" s="3"/>
      <c r="R37" s="16" t="str">
        <f ca="1">IF(H37="","N/A",IF(OR(P37="Beamer semplice",P37="LIM"),"Sostituzione con STI",IF(P37="Non presente","Acquisto STI",IF(AND(AND(P37&lt;&gt;"Non necessario",P37&lt;&gt;""),Q37&lt;&gt;""),IF(YEAR(TODAY())-Q37&gt;=6,"Sostituzione con STI","Dispositivo mantenuto"),"-"))))</f>
        <v>-</v>
      </c>
      <c r="S37" s="5"/>
      <c r="T37" s="4"/>
      <c r="U37" s="3"/>
      <c r="V37" s="17" t="str">
        <f ca="1">IF(H37="","N/A",IF(T37="Necessario","Acquistare",IF(AND(AND(T37&lt;&gt;"Non necessario",T37&lt;&gt;""),U37&lt;&gt;""),IF(YEAR(TODAY())-U37&gt;=6,"Sostituire","Mantenere"),"-")))</f>
        <v>-</v>
      </c>
      <c r="W37" s="15" t="str">
        <f ca="1">IF(H37="","N/A",IF(T37="Necessario",M37+N37,IF(AND(AND(T37&lt;&gt;"Non necessario",T37&lt;&gt;""),U37&lt;&gt;""),IF(YEAR(TODAY())-U37&gt;=6,M37+N37,"-"),"-")))</f>
        <v>-</v>
      </c>
      <c r="X37" s="35"/>
      <c r="Y37" s="35"/>
      <c r="Z37" s="35"/>
      <c r="AA37" s="35"/>
      <c r="AB37" s="4"/>
      <c r="AC37" s="5"/>
    </row>
    <row r="38" spans="2:29" ht="25.5" hidden="1" x14ac:dyDescent="0.25">
      <c r="B38" s="31" t="s">
        <v>172</v>
      </c>
      <c r="C38" s="61" t="s">
        <v>34</v>
      </c>
      <c r="D38" s="32" t="s">
        <v>232</v>
      </c>
      <c r="E38" s="33"/>
      <c r="F38" s="9"/>
      <c r="G38" s="9" t="s">
        <v>227</v>
      </c>
      <c r="H38" s="9" t="s">
        <v>230</v>
      </c>
      <c r="I38" s="74"/>
      <c r="J38" s="3" t="s">
        <v>115</v>
      </c>
      <c r="K38" s="13" t="s">
        <v>111</v>
      </c>
      <c r="L38" s="13" t="s">
        <v>116</v>
      </c>
      <c r="M38" s="4">
        <v>3</v>
      </c>
      <c r="N38" s="34"/>
      <c r="O38" s="15" t="str">
        <f>VLOOKUP(C38,Dati!$B$18:$F$57,5,FALSE)</f>
        <v>Postazioni</v>
      </c>
      <c r="P38" s="4" t="s">
        <v>10</v>
      </c>
      <c r="Q38" s="3"/>
      <c r="R38" s="16" t="str">
        <f t="shared" ca="1" si="2"/>
        <v>-</v>
      </c>
      <c r="S38" s="5"/>
      <c r="T38" s="4" t="s">
        <v>12</v>
      </c>
      <c r="U38" s="3">
        <v>2014</v>
      </c>
      <c r="V38" s="17" t="str">
        <f t="shared" ca="1" si="3"/>
        <v>Sostituire</v>
      </c>
      <c r="W38" s="15">
        <f t="shared" ca="1" si="4"/>
        <v>3</v>
      </c>
      <c r="X38" s="35"/>
      <c r="Y38" s="35"/>
      <c r="Z38" s="35"/>
      <c r="AA38" s="35"/>
      <c r="AB38" s="4"/>
      <c r="AC38" s="5"/>
    </row>
    <row r="39" spans="2:29" hidden="1" x14ac:dyDescent="0.25">
      <c r="B39" s="31"/>
      <c r="C39" s="61" t="s">
        <v>71</v>
      </c>
      <c r="D39" s="32"/>
      <c r="E39" s="33"/>
      <c r="F39" s="9"/>
      <c r="G39" s="9" t="s">
        <v>217</v>
      </c>
      <c r="H39" s="9" t="s">
        <v>228</v>
      </c>
      <c r="I39" s="74"/>
      <c r="J39" s="3" t="s">
        <v>115</v>
      </c>
      <c r="K39" s="13" t="s">
        <v>111</v>
      </c>
      <c r="L39" s="13" t="s">
        <v>116</v>
      </c>
      <c r="M39" s="4"/>
      <c r="N39" s="34"/>
      <c r="O39" s="15" t="str">
        <f>VLOOKUP(C39,Dati!$B$18:$F$57,5,FALSE)</f>
        <v>-</v>
      </c>
      <c r="P39" s="4" t="s">
        <v>10</v>
      </c>
      <c r="Q39" s="3"/>
      <c r="R39" s="16" t="str">
        <f t="shared" ca="1" si="2"/>
        <v>-</v>
      </c>
      <c r="S39" s="5"/>
      <c r="T39" s="4"/>
      <c r="U39" s="3"/>
      <c r="V39" s="17" t="str">
        <f t="shared" ca="1" si="3"/>
        <v>-</v>
      </c>
      <c r="W39" s="15" t="str">
        <f t="shared" ca="1" si="4"/>
        <v>-</v>
      </c>
      <c r="X39" s="35"/>
      <c r="Y39" s="35"/>
      <c r="Z39" s="35"/>
      <c r="AA39" s="35"/>
      <c r="AB39" s="4"/>
      <c r="AC39" s="5"/>
    </row>
    <row r="40" spans="2:29" x14ac:dyDescent="0.25">
      <c r="B40" s="31"/>
      <c r="C40" s="61" t="s">
        <v>33</v>
      </c>
      <c r="D40" s="32"/>
      <c r="E40" s="33"/>
      <c r="F40" s="9"/>
      <c r="G40" s="9" t="s">
        <v>230</v>
      </c>
      <c r="H40" s="9" t="s">
        <v>231</v>
      </c>
      <c r="I40" s="74"/>
      <c r="J40" s="3" t="s">
        <v>115</v>
      </c>
      <c r="K40" s="13" t="s">
        <v>253</v>
      </c>
      <c r="L40" s="13" t="s">
        <v>116</v>
      </c>
      <c r="M40" s="4">
        <v>1</v>
      </c>
      <c r="N40" s="34">
        <v>24</v>
      </c>
      <c r="O40" s="15" t="str">
        <f>VLOOKUP(C40,Dati!$B$18:$F$57,5,FALSE)</f>
        <v>PC</v>
      </c>
      <c r="P40" s="4" t="s">
        <v>4</v>
      </c>
      <c r="Q40" s="3"/>
      <c r="R40" s="16" t="str">
        <f t="shared" ca="1" si="2"/>
        <v>Sostituzione con STI</v>
      </c>
      <c r="S40" s="5" t="s">
        <v>22</v>
      </c>
      <c r="T40" s="4" t="s">
        <v>12</v>
      </c>
      <c r="U40" s="3">
        <v>2010</v>
      </c>
      <c r="V40" s="17" t="str">
        <f t="shared" ca="1" si="3"/>
        <v>Sostituire</v>
      </c>
      <c r="W40" s="15">
        <f t="shared" ca="1" si="4"/>
        <v>25</v>
      </c>
      <c r="X40" s="35" t="s">
        <v>28</v>
      </c>
      <c r="Y40" s="35" t="s">
        <v>102</v>
      </c>
      <c r="Z40" s="35">
        <v>1</v>
      </c>
      <c r="AA40" s="35"/>
      <c r="AB40" s="4"/>
      <c r="AC40" s="5"/>
    </row>
    <row r="41" spans="2:29" x14ac:dyDescent="0.25">
      <c r="B41" s="31"/>
      <c r="C41" s="61" t="s">
        <v>33</v>
      </c>
      <c r="D41" s="32"/>
      <c r="E41" s="33"/>
      <c r="F41" s="9"/>
      <c r="G41" s="9" t="s">
        <v>231</v>
      </c>
      <c r="H41" s="9" t="s">
        <v>233</v>
      </c>
      <c r="I41" s="74"/>
      <c r="J41" s="3" t="s">
        <v>115</v>
      </c>
      <c r="K41" s="13" t="s">
        <v>253</v>
      </c>
      <c r="L41" s="13" t="s">
        <v>116</v>
      </c>
      <c r="M41" s="4">
        <v>1</v>
      </c>
      <c r="N41" s="34">
        <v>24</v>
      </c>
      <c r="O41" s="15" t="str">
        <f>VLOOKUP(C41,Dati!$B$18:$F$57,5,FALSE)</f>
        <v>PC</v>
      </c>
      <c r="P41" s="4" t="s">
        <v>4</v>
      </c>
      <c r="Q41" s="3"/>
      <c r="R41" s="16" t="str">
        <f t="shared" ca="1" si="2"/>
        <v>Sostituzione con STI</v>
      </c>
      <c r="S41" s="5" t="s">
        <v>22</v>
      </c>
      <c r="T41" s="4" t="s">
        <v>12</v>
      </c>
      <c r="U41" s="3">
        <v>2009</v>
      </c>
      <c r="V41" s="17" t="str">
        <f t="shared" ca="1" si="3"/>
        <v>Sostituire</v>
      </c>
      <c r="W41" s="15">
        <f t="shared" ca="1" si="4"/>
        <v>25</v>
      </c>
      <c r="X41" s="35" t="s">
        <v>28</v>
      </c>
      <c r="Y41" s="35" t="s">
        <v>102</v>
      </c>
      <c r="Z41" s="35">
        <v>1</v>
      </c>
      <c r="AA41" s="35"/>
      <c r="AB41" s="4"/>
      <c r="AC41" s="5"/>
    </row>
    <row r="42" spans="2:29" x14ac:dyDescent="0.25">
      <c r="B42" s="31"/>
      <c r="C42" s="61" t="s">
        <v>32</v>
      </c>
      <c r="D42" s="32"/>
      <c r="E42" s="33"/>
      <c r="F42" s="9"/>
      <c r="G42" s="9" t="s">
        <v>233</v>
      </c>
      <c r="H42" s="9" t="s">
        <v>234</v>
      </c>
      <c r="I42" s="74"/>
      <c r="J42" s="3" t="s">
        <v>115</v>
      </c>
      <c r="K42" s="13" t="s">
        <v>253</v>
      </c>
      <c r="L42" s="13" t="s">
        <v>116</v>
      </c>
      <c r="M42" s="4">
        <v>1</v>
      </c>
      <c r="N42" s="34"/>
      <c r="O42" s="15" t="str">
        <f>VLOOKUP(C42,Dati!$B$18:$F$57,5,FALSE)</f>
        <v>PC</v>
      </c>
      <c r="P42" s="4" t="s">
        <v>26</v>
      </c>
      <c r="Q42" s="3"/>
      <c r="R42" s="16" t="str">
        <f t="shared" ca="1" si="2"/>
        <v>Sostituzione con STI</v>
      </c>
      <c r="S42" s="5" t="s">
        <v>5</v>
      </c>
      <c r="T42" s="4" t="s">
        <v>12</v>
      </c>
      <c r="U42" s="3">
        <v>2010</v>
      </c>
      <c r="V42" s="17" t="str">
        <f t="shared" ca="1" si="3"/>
        <v>Sostituire</v>
      </c>
      <c r="W42" s="15">
        <f t="shared" ca="1" si="4"/>
        <v>1</v>
      </c>
      <c r="X42" s="35" t="s">
        <v>27</v>
      </c>
      <c r="Y42" s="35"/>
      <c r="Z42" s="35">
        <v>1</v>
      </c>
      <c r="AA42" s="35">
        <v>1</v>
      </c>
      <c r="AB42" s="4"/>
      <c r="AC42" s="5"/>
    </row>
    <row r="43" spans="2:29" x14ac:dyDescent="0.25">
      <c r="B43" s="31"/>
      <c r="C43" s="61" t="s">
        <v>32</v>
      </c>
      <c r="D43" s="32"/>
      <c r="E43" s="33"/>
      <c r="F43" s="9"/>
      <c r="G43" s="9" t="s">
        <v>234</v>
      </c>
      <c r="H43" s="9" t="s">
        <v>236</v>
      </c>
      <c r="I43" s="74"/>
      <c r="J43" s="3" t="s">
        <v>115</v>
      </c>
      <c r="K43" s="13" t="s">
        <v>253</v>
      </c>
      <c r="L43" s="13" t="s">
        <v>116</v>
      </c>
      <c r="M43" s="4">
        <v>1</v>
      </c>
      <c r="N43" s="34"/>
      <c r="O43" s="15" t="str">
        <f>VLOOKUP(C43,Dati!$B$18:$F$57,5,FALSE)</f>
        <v>PC</v>
      </c>
      <c r="P43" s="4" t="s">
        <v>26</v>
      </c>
      <c r="Q43" s="3"/>
      <c r="R43" s="16" t="str">
        <f t="shared" ca="1" si="2"/>
        <v>Sostituzione con STI</v>
      </c>
      <c r="S43" s="5" t="s">
        <v>22</v>
      </c>
      <c r="T43" s="4" t="s">
        <v>12</v>
      </c>
      <c r="U43" s="3">
        <v>2010</v>
      </c>
      <c r="V43" s="17" t="str">
        <f t="shared" ca="1" si="3"/>
        <v>Sostituire</v>
      </c>
      <c r="W43" s="15">
        <f t="shared" ca="1" si="4"/>
        <v>1</v>
      </c>
      <c r="X43" s="35" t="s">
        <v>28</v>
      </c>
      <c r="Y43" s="35" t="s">
        <v>102</v>
      </c>
      <c r="Z43" s="35"/>
      <c r="AA43" s="35">
        <v>1</v>
      </c>
      <c r="AB43" s="4"/>
      <c r="AC43" s="5"/>
    </row>
    <row r="44" spans="2:29" x14ac:dyDescent="0.25">
      <c r="B44" s="31"/>
      <c r="C44" s="61" t="s">
        <v>32</v>
      </c>
      <c r="D44" s="32"/>
      <c r="E44" s="33"/>
      <c r="F44" s="9"/>
      <c r="G44" s="9" t="s">
        <v>236</v>
      </c>
      <c r="H44" s="9" t="s">
        <v>238</v>
      </c>
      <c r="I44" s="74"/>
      <c r="J44" s="3" t="s">
        <v>115</v>
      </c>
      <c r="K44" s="13" t="s">
        <v>253</v>
      </c>
      <c r="L44" s="13" t="s">
        <v>116</v>
      </c>
      <c r="M44" s="4">
        <v>1</v>
      </c>
      <c r="N44" s="34"/>
      <c r="O44" s="15" t="str">
        <f>VLOOKUP(C44,Dati!$B$18:$F$57,5,FALSE)</f>
        <v>PC</v>
      </c>
      <c r="P44" s="4" t="s">
        <v>22</v>
      </c>
      <c r="Q44" s="3"/>
      <c r="R44" s="16" t="str">
        <f t="shared" ca="1" si="2"/>
        <v>-</v>
      </c>
      <c r="S44" s="5"/>
      <c r="T44" s="4" t="s">
        <v>12</v>
      </c>
      <c r="U44" s="3">
        <v>2010</v>
      </c>
      <c r="V44" s="17" t="str">
        <f t="shared" ca="1" si="3"/>
        <v>Sostituire</v>
      </c>
      <c r="W44" s="15">
        <f t="shared" ca="1" si="4"/>
        <v>1</v>
      </c>
      <c r="X44" s="35" t="s">
        <v>28</v>
      </c>
      <c r="Y44" s="35" t="s">
        <v>102</v>
      </c>
      <c r="Z44" s="35"/>
      <c r="AA44" s="35"/>
      <c r="AB44" s="4"/>
      <c r="AC44" s="5"/>
    </row>
    <row r="45" spans="2:29" ht="25.5" x14ac:dyDescent="0.25">
      <c r="B45" s="31"/>
      <c r="C45" s="61" t="s">
        <v>32</v>
      </c>
      <c r="D45" s="32" t="s">
        <v>261</v>
      </c>
      <c r="E45" s="33"/>
      <c r="F45" s="9"/>
      <c r="G45" s="9" t="s">
        <v>238</v>
      </c>
      <c r="H45" s="9" t="s">
        <v>240</v>
      </c>
      <c r="I45" s="74"/>
      <c r="J45" s="3" t="s">
        <v>115</v>
      </c>
      <c r="K45" s="13" t="s">
        <v>253</v>
      </c>
      <c r="L45" s="13" t="s">
        <v>116</v>
      </c>
      <c r="M45" s="4">
        <v>1</v>
      </c>
      <c r="N45" s="34"/>
      <c r="O45" s="15" t="str">
        <f>VLOOKUP(C45,Dati!$B$18:$F$57,5,FALSE)</f>
        <v>PC</v>
      </c>
      <c r="P45" s="4" t="s">
        <v>26</v>
      </c>
      <c r="Q45" s="3"/>
      <c r="R45" s="16" t="str">
        <f t="shared" ca="1" si="2"/>
        <v>Sostituzione con STI</v>
      </c>
      <c r="S45" s="5" t="s">
        <v>22</v>
      </c>
      <c r="T45" s="4" t="s">
        <v>12</v>
      </c>
      <c r="U45" s="3">
        <v>2011</v>
      </c>
      <c r="V45" s="17" t="str">
        <f t="shared" ca="1" si="3"/>
        <v>Sostituire</v>
      </c>
      <c r="W45" s="15">
        <f t="shared" ca="1" si="4"/>
        <v>1</v>
      </c>
      <c r="X45" s="35" t="s">
        <v>28</v>
      </c>
      <c r="Y45" s="35" t="s">
        <v>102</v>
      </c>
      <c r="Z45" s="35"/>
      <c r="AA45" s="35">
        <v>1</v>
      </c>
      <c r="AB45" s="4"/>
      <c r="AC45" s="5"/>
    </row>
    <row r="46" spans="2:29" ht="25.5" x14ac:dyDescent="0.25">
      <c r="B46" s="31"/>
      <c r="C46" s="61" t="s">
        <v>50</v>
      </c>
      <c r="D46" s="32" t="s">
        <v>275</v>
      </c>
      <c r="E46" s="33"/>
      <c r="F46" s="9"/>
      <c r="G46" s="9" t="s">
        <v>240</v>
      </c>
      <c r="H46" s="9" t="s">
        <v>130</v>
      </c>
      <c r="I46" s="74"/>
      <c r="J46" s="3" t="s">
        <v>115</v>
      </c>
      <c r="K46" s="13" t="s">
        <v>111</v>
      </c>
      <c r="L46" s="13" t="s">
        <v>116</v>
      </c>
      <c r="M46" s="4">
        <v>1</v>
      </c>
      <c r="N46" s="34"/>
      <c r="O46" s="15" t="str">
        <f>VLOOKUP(C46,Dati!$B$18:$F$57,5,FALSE)</f>
        <v>Postazioni</v>
      </c>
      <c r="P46" s="4" t="s">
        <v>4</v>
      </c>
      <c r="Q46" s="3"/>
      <c r="R46" s="16" t="str">
        <f t="shared" ca="1" si="2"/>
        <v>Sostituzione con STI</v>
      </c>
      <c r="S46" s="5" t="s">
        <v>22</v>
      </c>
      <c r="T46" s="4" t="s">
        <v>12</v>
      </c>
      <c r="U46" s="3">
        <v>2012</v>
      </c>
      <c r="V46" s="17" t="str">
        <f t="shared" ca="1" si="3"/>
        <v>Sostituire</v>
      </c>
      <c r="W46" s="15">
        <f t="shared" ca="1" si="4"/>
        <v>1</v>
      </c>
      <c r="X46" s="35"/>
      <c r="Y46" s="35"/>
      <c r="Z46" s="35"/>
      <c r="AA46" s="35"/>
      <c r="AB46" s="4"/>
      <c r="AC46" s="5"/>
    </row>
    <row r="47" spans="2:29" hidden="1" x14ac:dyDescent="0.25">
      <c r="B47" s="31"/>
      <c r="C47" s="61" t="s">
        <v>46</v>
      </c>
      <c r="D47" s="32"/>
      <c r="E47" s="33"/>
      <c r="F47" s="9"/>
      <c r="G47" s="9" t="s">
        <v>228</v>
      </c>
      <c r="H47" s="9" t="s">
        <v>239</v>
      </c>
      <c r="I47" s="74"/>
      <c r="J47" s="3" t="s">
        <v>115</v>
      </c>
      <c r="K47" s="13" t="s">
        <v>111</v>
      </c>
      <c r="L47" s="13" t="s">
        <v>116</v>
      </c>
      <c r="M47" s="4"/>
      <c r="N47" s="34"/>
      <c r="O47" s="15" t="str">
        <f>VLOOKUP(C47,Dati!$B$18:$F$57,5,FALSE)</f>
        <v>-</v>
      </c>
      <c r="P47" s="4" t="s">
        <v>10</v>
      </c>
      <c r="Q47" s="3"/>
      <c r="R47" s="16" t="str">
        <f t="shared" ca="1" si="2"/>
        <v>-</v>
      </c>
      <c r="S47" s="5"/>
      <c r="T47" s="4"/>
      <c r="U47" s="3"/>
      <c r="V47" s="17" t="str">
        <f t="shared" ca="1" si="3"/>
        <v>-</v>
      </c>
      <c r="W47" s="15" t="str">
        <f t="shared" ca="1" si="4"/>
        <v>-</v>
      </c>
      <c r="X47" s="35"/>
      <c r="Y47" s="35"/>
      <c r="Z47" s="35"/>
      <c r="AA47" s="35"/>
      <c r="AB47" s="4"/>
      <c r="AC47" s="5"/>
    </row>
    <row r="48" spans="2:29" ht="25.5" hidden="1" x14ac:dyDescent="0.25">
      <c r="B48" s="31"/>
      <c r="C48" s="61" t="s">
        <v>46</v>
      </c>
      <c r="D48" s="32" t="s">
        <v>170</v>
      </c>
      <c r="E48" s="33"/>
      <c r="F48" s="9"/>
      <c r="G48" s="9" t="s">
        <v>235</v>
      </c>
      <c r="H48" s="9" t="s">
        <v>227</v>
      </c>
      <c r="I48" s="74"/>
      <c r="J48" s="3" t="s">
        <v>115</v>
      </c>
      <c r="K48" s="13" t="s">
        <v>111</v>
      </c>
      <c r="L48" s="13" t="s">
        <v>116</v>
      </c>
      <c r="M48" s="4"/>
      <c r="N48" s="34"/>
      <c r="O48" s="15" t="str">
        <f>VLOOKUP(C48,Dati!$B$18:$F$57,5,FALSE)</f>
        <v>-</v>
      </c>
      <c r="P48" s="4" t="s">
        <v>10</v>
      </c>
      <c r="Q48" s="3"/>
      <c r="R48" s="16" t="str">
        <f t="shared" ca="1" si="2"/>
        <v>-</v>
      </c>
      <c r="S48" s="5"/>
      <c r="T48" s="4"/>
      <c r="U48" s="3"/>
      <c r="V48" s="17" t="str">
        <f t="shared" ca="1" si="3"/>
        <v>-</v>
      </c>
      <c r="W48" s="15" t="str">
        <f t="shared" ca="1" si="4"/>
        <v>-</v>
      </c>
      <c r="X48" s="35"/>
      <c r="Y48" s="35"/>
      <c r="Z48" s="35"/>
      <c r="AA48" s="35"/>
      <c r="AB48" s="4"/>
      <c r="AC48" s="5"/>
    </row>
    <row r="49" spans="2:29" hidden="1" x14ac:dyDescent="0.25">
      <c r="B49" s="31" t="s">
        <v>242</v>
      </c>
      <c r="C49" s="61" t="s">
        <v>31</v>
      </c>
      <c r="D49" s="32"/>
      <c r="E49" s="33"/>
      <c r="F49" s="9"/>
      <c r="G49" s="9" t="s">
        <v>229</v>
      </c>
      <c r="H49" s="9" t="s">
        <v>237</v>
      </c>
      <c r="I49" s="74"/>
      <c r="J49" s="3" t="s">
        <v>115</v>
      </c>
      <c r="K49" s="13" t="s">
        <v>111</v>
      </c>
      <c r="L49" s="13" t="s">
        <v>110</v>
      </c>
      <c r="M49" s="4"/>
      <c r="N49" s="34"/>
      <c r="O49" s="15" t="str">
        <f>VLOOKUP(C49,Dati!$B$18:$F$57,5,FALSE)</f>
        <v>-</v>
      </c>
      <c r="P49" s="4" t="s">
        <v>10</v>
      </c>
      <c r="Q49" s="3"/>
      <c r="R49" s="16" t="str">
        <f ca="1">IF(H49="","N/A",IF(OR(P49="Beamer semplice",P49="LIM"),"Sostituzione con STI",IF(P49="Non presente","Acquisto STI",IF(AND(AND(P49&lt;&gt;"Non necessario",P49&lt;&gt;""),Q49&lt;&gt;""),IF(YEAR(TODAY())-Q49&gt;=6,"Sostituzione con STI","Dispositivo mantenuto"),"-"))))</f>
        <v>-</v>
      </c>
      <c r="S49" s="5"/>
      <c r="T49" s="4"/>
      <c r="U49" s="3"/>
      <c r="V49" s="17" t="str">
        <f ca="1">IF(H49="","N/A",IF(T49="Necessario","Acquistare",IF(AND(AND(T49&lt;&gt;"Non necessario",T49&lt;&gt;""),U49&lt;&gt;""),IF(YEAR(TODAY())-U49&gt;=6,"Sostituire","Mantenere"),"-")))</f>
        <v>-</v>
      </c>
      <c r="W49" s="15" t="str">
        <f ca="1">IF(H49="","N/A",IF(T49="Necessario",M49+N49,IF(AND(AND(T49&lt;&gt;"Non necessario",T49&lt;&gt;""),U49&lt;&gt;""),IF(YEAR(TODAY())-U49&gt;=6,M49+N49,"-"),"-")))</f>
        <v>-</v>
      </c>
      <c r="X49" s="35"/>
      <c r="Y49" s="35"/>
      <c r="Z49" s="35"/>
      <c r="AA49" s="35"/>
      <c r="AB49" s="4"/>
      <c r="AC49" s="5"/>
    </row>
    <row r="50" spans="2:29" hidden="1" x14ac:dyDescent="0.25">
      <c r="B50" s="31"/>
      <c r="C50" s="61" t="s">
        <v>34</v>
      </c>
      <c r="D50" s="32" t="s">
        <v>171</v>
      </c>
      <c r="E50" s="33"/>
      <c r="F50" s="9"/>
      <c r="G50" s="9" t="s">
        <v>237</v>
      </c>
      <c r="H50" s="9" t="s">
        <v>108</v>
      </c>
      <c r="I50" s="74"/>
      <c r="J50" s="3" t="s">
        <v>115</v>
      </c>
      <c r="K50" s="13" t="s">
        <v>169</v>
      </c>
      <c r="L50" s="13" t="s">
        <v>116</v>
      </c>
      <c r="M50" s="4">
        <v>3</v>
      </c>
      <c r="N50" s="34"/>
      <c r="O50" s="15" t="str">
        <f>VLOOKUP(C50,Dati!$B$18:$F$57,5,FALSE)</f>
        <v>Postazioni</v>
      </c>
      <c r="P50" s="4" t="s">
        <v>10</v>
      </c>
      <c r="Q50" s="3"/>
      <c r="R50" s="16" t="str">
        <f t="shared" ref="R50" ca="1" si="16">IF(H50="","N/A",IF(OR(P50="Beamer semplice",P50="LIM"),"Sostituzione con STI",IF(P50="Non presente","Acquisto STI",IF(AND(AND(P50&lt;&gt;"Non necessario",P50&lt;&gt;""),Q50&lt;&gt;""),IF(YEAR(TODAY())-Q50&gt;=6,"Sostituzione con STI","Dispositivo mantenuto"),"-"))))</f>
        <v>-</v>
      </c>
      <c r="S50" s="5"/>
      <c r="T50" s="4" t="s">
        <v>12</v>
      </c>
      <c r="U50" s="3">
        <v>2014</v>
      </c>
      <c r="V50" s="17" t="str">
        <f t="shared" ref="V50" ca="1" si="17">IF(H50="","N/A",IF(T50="Necessario","Acquistare",IF(AND(AND(T50&lt;&gt;"Non necessario",T50&lt;&gt;""),U50&lt;&gt;""),IF(YEAR(TODAY())-U50&gt;=6,"Sostituire","Mantenere"),"-")))</f>
        <v>Sostituire</v>
      </c>
      <c r="W50" s="15">
        <f t="shared" ref="W50" ca="1" si="18">IF(H50="","N/A",IF(T50="Necessario",M50+N50,IF(AND(AND(T50&lt;&gt;"Non necessario",T50&lt;&gt;""),U50&lt;&gt;""),IF(YEAR(TODAY())-U50&gt;=6,M50+N50,"-"),"-")))</f>
        <v>3</v>
      </c>
      <c r="X50" s="35"/>
      <c r="Y50" s="35"/>
      <c r="Z50" s="35"/>
      <c r="AA50" s="35"/>
      <c r="AB50" s="4"/>
      <c r="AC50" s="5"/>
    </row>
    <row r="51" spans="2:29" hidden="1" x14ac:dyDescent="0.25">
      <c r="B51" s="31"/>
      <c r="C51" s="61" t="s">
        <v>34</v>
      </c>
      <c r="D51" s="32" t="s">
        <v>171</v>
      </c>
      <c r="E51" s="33"/>
      <c r="F51" s="9"/>
      <c r="G51" s="9" t="s">
        <v>239</v>
      </c>
      <c r="H51" s="9" t="s">
        <v>108</v>
      </c>
      <c r="I51" s="74"/>
      <c r="J51" s="3" t="s">
        <v>115</v>
      </c>
      <c r="K51" s="13" t="s">
        <v>169</v>
      </c>
      <c r="L51" s="13" t="s">
        <v>116</v>
      </c>
      <c r="M51" s="4">
        <v>2</v>
      </c>
      <c r="N51" s="34"/>
      <c r="O51" s="15" t="str">
        <f>VLOOKUP(C51,Dati!$B$18:$F$57,5,FALSE)</f>
        <v>Postazioni</v>
      </c>
      <c r="P51" s="4" t="s">
        <v>10</v>
      </c>
      <c r="Q51" s="3"/>
      <c r="R51" s="16" t="str">
        <f t="shared" ref="R51" ca="1" si="19">IF(H51="","N/A",IF(OR(P51="Beamer semplice",P51="LIM"),"Sostituzione con STI",IF(P51="Non presente","Acquisto STI",IF(AND(AND(P51&lt;&gt;"Non necessario",P51&lt;&gt;""),Q51&lt;&gt;""),IF(YEAR(TODAY())-Q51&gt;=6,"Sostituzione con STI","Dispositivo mantenuto"),"-"))))</f>
        <v>-</v>
      </c>
      <c r="S51" s="5"/>
      <c r="T51" s="4" t="s">
        <v>12</v>
      </c>
      <c r="U51" s="3">
        <v>2011</v>
      </c>
      <c r="V51" s="17" t="str">
        <f t="shared" ref="V51" ca="1" si="20">IF(H51="","N/A",IF(T51="Necessario","Acquistare",IF(AND(AND(T51&lt;&gt;"Non necessario",T51&lt;&gt;""),U51&lt;&gt;""),IF(YEAR(TODAY())-U51&gt;=6,"Sostituire","Mantenere"),"-")))</f>
        <v>Sostituire</v>
      </c>
      <c r="W51" s="15">
        <f t="shared" ref="W51" ca="1" si="21">IF(H51="","N/A",IF(T51="Necessario",M51+N51,IF(AND(AND(T51&lt;&gt;"Non necessario",T51&lt;&gt;""),U51&lt;&gt;""),IF(YEAR(TODAY())-U51&gt;=6,M51+N51,"-"),"-")))</f>
        <v>2</v>
      </c>
      <c r="X51" s="35"/>
      <c r="Y51" s="35"/>
      <c r="Z51" s="35"/>
      <c r="AA51" s="35"/>
      <c r="AB51" s="4"/>
      <c r="AC51" s="5"/>
    </row>
    <row r="52" spans="2:29" hidden="1" x14ac:dyDescent="0.25">
      <c r="B52" s="31"/>
      <c r="C52" s="61" t="s">
        <v>51</v>
      </c>
      <c r="D52" s="32"/>
      <c r="E52" s="33"/>
      <c r="F52" s="9"/>
      <c r="G52" s="9" t="s">
        <v>241</v>
      </c>
      <c r="H52" s="9" t="s">
        <v>235</v>
      </c>
      <c r="I52" s="74"/>
      <c r="J52" s="3" t="s">
        <v>115</v>
      </c>
      <c r="K52" s="13" t="s">
        <v>111</v>
      </c>
      <c r="L52" s="13" t="s">
        <v>116</v>
      </c>
      <c r="M52" s="4"/>
      <c r="N52" s="34"/>
      <c r="O52" s="15" t="str">
        <f>VLOOKUP(C52,Dati!$B$18:$F$57,5,FALSE)</f>
        <v>-</v>
      </c>
      <c r="P52" s="4" t="s">
        <v>10</v>
      </c>
      <c r="Q52" s="3"/>
      <c r="R52" s="16" t="str">
        <f t="shared" ca="1" si="2"/>
        <v>-</v>
      </c>
      <c r="S52" s="5"/>
      <c r="T52" s="4"/>
      <c r="U52" s="3"/>
      <c r="V52" s="17" t="str">
        <f t="shared" ca="1" si="3"/>
        <v>-</v>
      </c>
      <c r="W52" s="15" t="str">
        <f t="shared" ca="1" si="4"/>
        <v>-</v>
      </c>
      <c r="X52" s="35"/>
      <c r="Y52" s="35"/>
      <c r="Z52" s="35"/>
      <c r="AA52" s="35"/>
      <c r="AB52" s="4"/>
      <c r="AC52" s="5"/>
    </row>
    <row r="53" spans="2:29" hidden="1" x14ac:dyDescent="0.25">
      <c r="B53" s="31" t="s">
        <v>117</v>
      </c>
      <c r="C53" s="61" t="s">
        <v>32</v>
      </c>
      <c r="D53" s="32"/>
      <c r="E53" s="33"/>
      <c r="F53" s="9"/>
      <c r="G53" s="9" t="s">
        <v>118</v>
      </c>
      <c r="H53" s="9" t="s">
        <v>118</v>
      </c>
      <c r="I53" s="9" t="s">
        <v>119</v>
      </c>
      <c r="J53" s="3" t="s">
        <v>115</v>
      </c>
      <c r="K53" s="13" t="s">
        <v>168</v>
      </c>
      <c r="L53" s="13" t="s">
        <v>116</v>
      </c>
      <c r="M53" s="4">
        <v>1</v>
      </c>
      <c r="N53" s="34"/>
      <c r="O53" s="15" t="str">
        <f>VLOOKUP(C53,Dati!$B$18:$F$57,5,FALSE)</f>
        <v>PC</v>
      </c>
      <c r="P53" s="4" t="s">
        <v>10</v>
      </c>
      <c r="Q53" s="3"/>
      <c r="R53" s="16" t="str">
        <f t="shared" ca="1" si="2"/>
        <v>-</v>
      </c>
      <c r="S53" s="5"/>
      <c r="T53" s="4"/>
      <c r="U53" s="3"/>
      <c r="V53" s="17" t="str">
        <f t="shared" ca="1" si="3"/>
        <v>-</v>
      </c>
      <c r="W53" s="15" t="str">
        <f t="shared" ca="1" si="4"/>
        <v>-</v>
      </c>
      <c r="X53" s="35"/>
      <c r="Y53" s="35"/>
      <c r="Z53" s="35"/>
      <c r="AA53" s="35"/>
      <c r="AB53" s="4"/>
      <c r="AC53" s="5"/>
    </row>
    <row r="54" spans="2:29" hidden="1" x14ac:dyDescent="0.25">
      <c r="B54" s="31" t="s">
        <v>120</v>
      </c>
      <c r="C54" s="61" t="s">
        <v>32</v>
      </c>
      <c r="D54" s="32"/>
      <c r="E54" s="33"/>
      <c r="F54" s="9"/>
      <c r="G54" s="9" t="s">
        <v>121</v>
      </c>
      <c r="H54" s="9" t="s">
        <v>121</v>
      </c>
      <c r="I54" s="9" t="s">
        <v>122</v>
      </c>
      <c r="J54" s="3" t="s">
        <v>115</v>
      </c>
      <c r="K54" s="13" t="s">
        <v>168</v>
      </c>
      <c r="L54" s="13" t="s">
        <v>116</v>
      </c>
      <c r="M54" s="4">
        <v>1</v>
      </c>
      <c r="N54" s="34"/>
      <c r="O54" s="15" t="str">
        <f>VLOOKUP(C54,Dati!$B$18:$F$57,5,FALSE)</f>
        <v>PC</v>
      </c>
      <c r="P54" s="4" t="s">
        <v>10</v>
      </c>
      <c r="Q54" s="3"/>
      <c r="R54" s="16" t="str">
        <f t="shared" ca="1" si="2"/>
        <v>-</v>
      </c>
      <c r="S54" s="5"/>
      <c r="T54" s="4"/>
      <c r="U54" s="3"/>
      <c r="V54" s="17" t="str">
        <f t="shared" ca="1" si="3"/>
        <v>-</v>
      </c>
      <c r="W54" s="15" t="str">
        <f t="shared" ca="1" si="4"/>
        <v>-</v>
      </c>
      <c r="X54" s="35"/>
      <c r="Y54" s="35"/>
      <c r="Z54" s="35"/>
      <c r="AA54" s="35"/>
      <c r="AB54" s="4"/>
      <c r="AC54" s="5"/>
    </row>
    <row r="55" spans="2:29" ht="63.75" hidden="1" x14ac:dyDescent="0.25">
      <c r="B55" s="31"/>
      <c r="C55" s="61" t="s">
        <v>76</v>
      </c>
      <c r="D55" s="32" t="s">
        <v>276</v>
      </c>
      <c r="E55" s="33"/>
      <c r="F55" s="9"/>
      <c r="G55" s="9"/>
      <c r="H55" s="9" t="s">
        <v>108</v>
      </c>
      <c r="I55" s="9" t="s">
        <v>123</v>
      </c>
      <c r="J55" s="3" t="s">
        <v>115</v>
      </c>
      <c r="K55" s="13" t="s">
        <v>168</v>
      </c>
      <c r="L55" s="13" t="s">
        <v>116</v>
      </c>
      <c r="M55" s="4">
        <v>1</v>
      </c>
      <c r="N55" s="34"/>
      <c r="O55" s="15" t="str">
        <f>VLOOKUP(C55,Dati!$B$18:$F$57,5,FALSE)</f>
        <v>MFP</v>
      </c>
      <c r="P55" s="4" t="s">
        <v>10</v>
      </c>
      <c r="Q55" s="3"/>
      <c r="R55" s="16" t="str">
        <f t="shared" ca="1" si="2"/>
        <v>-</v>
      </c>
      <c r="S55" s="5"/>
      <c r="T55" s="4"/>
      <c r="U55" s="3"/>
      <c r="V55" s="17" t="str">
        <f t="shared" ca="1" si="3"/>
        <v>-</v>
      </c>
      <c r="W55" s="15" t="str">
        <f t="shared" ca="1" si="4"/>
        <v>-</v>
      </c>
      <c r="X55" s="35"/>
      <c r="Y55" s="35"/>
      <c r="Z55" s="35"/>
      <c r="AA55" s="35"/>
      <c r="AB55" s="4"/>
      <c r="AC55" s="5"/>
    </row>
    <row r="56" spans="2:29" hidden="1" x14ac:dyDescent="0.25">
      <c r="B56" s="31" t="s">
        <v>173</v>
      </c>
      <c r="C56" s="61" t="s">
        <v>57</v>
      </c>
      <c r="D56" s="32"/>
      <c r="E56" s="33"/>
      <c r="F56" s="9"/>
      <c r="G56" s="9" t="s">
        <v>124</v>
      </c>
      <c r="H56" s="9" t="s">
        <v>124</v>
      </c>
      <c r="I56" s="9" t="s">
        <v>125</v>
      </c>
      <c r="J56" s="3" t="s">
        <v>115</v>
      </c>
      <c r="K56" s="13" t="s">
        <v>168</v>
      </c>
      <c r="L56" s="13" t="s">
        <v>116</v>
      </c>
      <c r="M56" s="4"/>
      <c r="N56" s="34"/>
      <c r="O56" s="15" t="str">
        <f>VLOOKUP(C56,Dati!$B$18:$F$57,5,FALSE)</f>
        <v>-</v>
      </c>
      <c r="P56" s="4" t="s">
        <v>10</v>
      </c>
      <c r="Q56" s="3"/>
      <c r="R56" s="16" t="str">
        <f t="shared" ca="1" si="2"/>
        <v>-</v>
      </c>
      <c r="S56" s="5"/>
      <c r="T56" s="4"/>
      <c r="U56" s="3"/>
      <c r="V56" s="17" t="str">
        <f t="shared" ca="1" si="3"/>
        <v>-</v>
      </c>
      <c r="W56" s="15" t="str">
        <f t="shared" ca="1" si="4"/>
        <v>-</v>
      </c>
      <c r="X56" s="35"/>
      <c r="Y56" s="35"/>
      <c r="Z56" s="35"/>
      <c r="AA56" s="35"/>
      <c r="AB56" s="4"/>
      <c r="AC56" s="5"/>
    </row>
    <row r="57" spans="2:29" hidden="1" x14ac:dyDescent="0.25">
      <c r="B57" s="31" t="s">
        <v>126</v>
      </c>
      <c r="C57" s="61" t="s">
        <v>32</v>
      </c>
      <c r="D57" s="32"/>
      <c r="E57" s="33"/>
      <c r="F57" s="9"/>
      <c r="G57" s="9" t="s">
        <v>127</v>
      </c>
      <c r="H57" s="9" t="s">
        <v>127</v>
      </c>
      <c r="I57" s="9" t="s">
        <v>128</v>
      </c>
      <c r="J57" s="3" t="s">
        <v>115</v>
      </c>
      <c r="K57" s="13" t="s">
        <v>168</v>
      </c>
      <c r="L57" s="13" t="s">
        <v>116</v>
      </c>
      <c r="M57" s="4">
        <v>1</v>
      </c>
      <c r="N57" s="34"/>
      <c r="O57" s="15" t="str">
        <f>VLOOKUP(C57,Dati!$B$18:$F$57,5,FALSE)</f>
        <v>PC</v>
      </c>
      <c r="P57" s="4" t="s">
        <v>10</v>
      </c>
      <c r="Q57" s="3"/>
      <c r="R57" s="16" t="str">
        <f t="shared" ca="1" si="2"/>
        <v>-</v>
      </c>
      <c r="S57" s="5"/>
      <c r="T57" s="4"/>
      <c r="U57" s="3"/>
      <c r="V57" s="17" t="str">
        <f t="shared" ca="1" si="3"/>
        <v>-</v>
      </c>
      <c r="W57" s="15" t="str">
        <f t="shared" ca="1" si="4"/>
        <v>-</v>
      </c>
      <c r="X57" s="35"/>
      <c r="Y57" s="35"/>
      <c r="Z57" s="35"/>
      <c r="AA57" s="35"/>
      <c r="AB57" s="4"/>
      <c r="AC57" s="5"/>
    </row>
    <row r="58" spans="2:29" hidden="1" x14ac:dyDescent="0.25">
      <c r="B58" s="31" t="s">
        <v>129</v>
      </c>
      <c r="C58" s="61" t="s">
        <v>32</v>
      </c>
      <c r="D58" s="32"/>
      <c r="E58" s="33"/>
      <c r="F58" s="9"/>
      <c r="G58" s="9" t="s">
        <v>130</v>
      </c>
      <c r="H58" s="9" t="s">
        <v>241</v>
      </c>
      <c r="I58" s="9" t="s">
        <v>131</v>
      </c>
      <c r="J58" s="3" t="s">
        <v>115</v>
      </c>
      <c r="K58" s="13" t="s">
        <v>168</v>
      </c>
      <c r="L58" s="13" t="s">
        <v>116</v>
      </c>
      <c r="M58" s="4">
        <v>1</v>
      </c>
      <c r="N58" s="34"/>
      <c r="O58" s="15" t="str">
        <f>VLOOKUP(C58,Dati!$B$18:$F$57,5,FALSE)</f>
        <v>PC</v>
      </c>
      <c r="P58" s="4" t="s">
        <v>10</v>
      </c>
      <c r="Q58" s="3"/>
      <c r="R58" s="16" t="str">
        <f t="shared" ca="1" si="2"/>
        <v>-</v>
      </c>
      <c r="S58" s="5"/>
      <c r="T58" s="4"/>
      <c r="U58" s="3"/>
      <c r="V58" s="17" t="str">
        <f t="shared" ca="1" si="3"/>
        <v>-</v>
      </c>
      <c r="W58" s="15" t="str">
        <f t="shared" ca="1" si="4"/>
        <v>-</v>
      </c>
      <c r="X58" s="35"/>
      <c r="Y58" s="35"/>
      <c r="Z58" s="35"/>
      <c r="AA58" s="35"/>
      <c r="AB58" s="4"/>
      <c r="AC58" s="5"/>
    </row>
    <row r="59" spans="2:29" x14ac:dyDescent="0.25">
      <c r="B59" s="31"/>
      <c r="C59" s="61" t="s">
        <v>86</v>
      </c>
      <c r="D59" s="32"/>
      <c r="E59" s="33"/>
      <c r="F59" s="9"/>
      <c r="G59" s="9">
        <v>121</v>
      </c>
      <c r="H59" s="9">
        <v>101</v>
      </c>
      <c r="I59" s="9" t="s">
        <v>132</v>
      </c>
      <c r="J59" s="3">
        <v>1</v>
      </c>
      <c r="K59" s="13" t="s">
        <v>111</v>
      </c>
      <c r="L59" s="13" t="s">
        <v>110</v>
      </c>
      <c r="M59" s="4">
        <v>1</v>
      </c>
      <c r="N59" s="34"/>
      <c r="O59" s="15" t="str">
        <f>VLOOKUP(C59,Dati!$B$18:$F$57,5,FALSE)</f>
        <v>Postazioni</v>
      </c>
      <c r="P59" s="4" t="s">
        <v>4</v>
      </c>
      <c r="Q59" s="3"/>
      <c r="R59" s="16" t="str">
        <f t="shared" ca="1" si="2"/>
        <v>Sostituzione con STI</v>
      </c>
      <c r="S59" s="5" t="s">
        <v>4</v>
      </c>
      <c r="T59" s="4" t="s">
        <v>12</v>
      </c>
      <c r="U59" s="3">
        <v>2014</v>
      </c>
      <c r="V59" s="17" t="str">
        <f t="shared" ca="1" si="3"/>
        <v>Sostituire</v>
      </c>
      <c r="W59" s="15">
        <f t="shared" ca="1" si="4"/>
        <v>1</v>
      </c>
      <c r="X59" s="35"/>
      <c r="Y59" s="35"/>
      <c r="Z59" s="35"/>
      <c r="AA59" s="35"/>
      <c r="AB59" s="4"/>
      <c r="AC59" s="5"/>
    </row>
    <row r="60" spans="2:29" x14ac:dyDescent="0.25">
      <c r="B60" s="31"/>
      <c r="C60" s="61" t="s">
        <v>31</v>
      </c>
      <c r="D60" s="32" t="s">
        <v>195</v>
      </c>
      <c r="E60" s="33"/>
      <c r="F60" s="9"/>
      <c r="G60" s="9">
        <v>122</v>
      </c>
      <c r="H60" s="9">
        <v>102</v>
      </c>
      <c r="I60" s="9" t="s">
        <v>133</v>
      </c>
      <c r="J60" s="3">
        <v>1</v>
      </c>
      <c r="K60" s="13" t="s">
        <v>111</v>
      </c>
      <c r="L60" s="13" t="s">
        <v>110</v>
      </c>
      <c r="M60" s="4"/>
      <c r="N60" s="34"/>
      <c r="O60" s="15" t="str">
        <f>VLOOKUP(C60,Dati!$B$18:$F$57,5,FALSE)</f>
        <v>-</v>
      </c>
      <c r="P60" s="4" t="s">
        <v>10</v>
      </c>
      <c r="Q60" s="3"/>
      <c r="R60" s="16" t="str">
        <f t="shared" ca="1" si="2"/>
        <v>-</v>
      </c>
      <c r="S60" s="5"/>
      <c r="T60" s="4"/>
      <c r="U60" s="3"/>
      <c r="V60" s="17" t="str">
        <f t="shared" ca="1" si="3"/>
        <v>-</v>
      </c>
      <c r="W60" s="15" t="str">
        <f t="shared" ca="1" si="4"/>
        <v>-</v>
      </c>
      <c r="X60" s="35"/>
      <c r="Y60" s="35"/>
      <c r="Z60" s="35"/>
      <c r="AA60" s="35"/>
      <c r="AB60" s="4"/>
      <c r="AC60" s="5"/>
    </row>
    <row r="61" spans="2:29" x14ac:dyDescent="0.25">
      <c r="B61" s="31"/>
      <c r="C61" s="61" t="s">
        <v>51</v>
      </c>
      <c r="D61" s="32"/>
      <c r="E61" s="33"/>
      <c r="F61" s="9"/>
      <c r="G61" s="9">
        <v>123</v>
      </c>
      <c r="H61" s="9">
        <v>103</v>
      </c>
      <c r="I61" s="9" t="s">
        <v>134</v>
      </c>
      <c r="J61" s="3">
        <v>1</v>
      </c>
      <c r="K61" s="13" t="s">
        <v>111</v>
      </c>
      <c r="L61" s="13" t="s">
        <v>110</v>
      </c>
      <c r="M61" s="4"/>
      <c r="N61" s="34"/>
      <c r="O61" s="15" t="str">
        <f>VLOOKUP(C61,Dati!$B$18:$F$57,5,FALSE)</f>
        <v>-</v>
      </c>
      <c r="P61" s="4" t="s">
        <v>10</v>
      </c>
      <c r="Q61" s="3"/>
      <c r="R61" s="16" t="str">
        <f t="shared" ca="1" si="2"/>
        <v>-</v>
      </c>
      <c r="S61" s="5"/>
      <c r="T61" s="4"/>
      <c r="U61" s="3"/>
      <c r="V61" s="17" t="str">
        <f t="shared" ca="1" si="3"/>
        <v>-</v>
      </c>
      <c r="W61" s="15" t="str">
        <f t="shared" ca="1" si="4"/>
        <v>-</v>
      </c>
      <c r="X61" s="35"/>
      <c r="Y61" s="35"/>
      <c r="Z61" s="35"/>
      <c r="AA61" s="35"/>
      <c r="AB61" s="4"/>
      <c r="AC61" s="5"/>
    </row>
    <row r="62" spans="2:29" ht="76.5" x14ac:dyDescent="0.25">
      <c r="B62" s="31"/>
      <c r="C62" s="61" t="s">
        <v>32</v>
      </c>
      <c r="D62" s="32" t="s">
        <v>199</v>
      </c>
      <c r="E62" s="33"/>
      <c r="F62" s="9"/>
      <c r="G62" s="9">
        <v>101</v>
      </c>
      <c r="H62" s="9">
        <v>104</v>
      </c>
      <c r="I62" s="9" t="s">
        <v>135</v>
      </c>
      <c r="J62" s="3">
        <v>1</v>
      </c>
      <c r="K62" s="13" t="s">
        <v>253</v>
      </c>
      <c r="L62" s="13" t="s">
        <v>110</v>
      </c>
      <c r="M62" s="4">
        <v>1</v>
      </c>
      <c r="N62" s="34"/>
      <c r="O62" s="15" t="str">
        <f>VLOOKUP(C62,Dati!$B$18:$F$57,5,FALSE)</f>
        <v>PC</v>
      </c>
      <c r="P62" s="4" t="s">
        <v>26</v>
      </c>
      <c r="Q62" s="3"/>
      <c r="R62" s="16" t="str">
        <f t="shared" ca="1" si="2"/>
        <v>Sostituzione con STI</v>
      </c>
      <c r="S62" s="5" t="s">
        <v>22</v>
      </c>
      <c r="T62" s="4" t="s">
        <v>12</v>
      </c>
      <c r="U62" s="3">
        <v>2014</v>
      </c>
      <c r="V62" s="17" t="str">
        <f t="shared" ca="1" si="3"/>
        <v>Sostituire</v>
      </c>
      <c r="W62" s="15">
        <f t="shared" ca="1" si="4"/>
        <v>1</v>
      </c>
      <c r="X62" s="35" t="s">
        <v>28</v>
      </c>
      <c r="Y62" s="35" t="s">
        <v>102</v>
      </c>
      <c r="Z62" s="35"/>
      <c r="AA62" s="35">
        <v>1</v>
      </c>
      <c r="AB62" s="4"/>
      <c r="AC62" s="5"/>
    </row>
    <row r="63" spans="2:29" ht="43.5" customHeight="1" x14ac:dyDescent="0.25">
      <c r="B63" s="31"/>
      <c r="C63" s="61" t="s">
        <v>32</v>
      </c>
      <c r="D63" s="32" t="s">
        <v>262</v>
      </c>
      <c r="E63" s="33"/>
      <c r="F63" s="9"/>
      <c r="G63" s="9">
        <v>102</v>
      </c>
      <c r="H63" s="9">
        <v>105</v>
      </c>
      <c r="I63" s="9" t="s">
        <v>136</v>
      </c>
      <c r="J63" s="3">
        <v>1</v>
      </c>
      <c r="K63" s="13" t="s">
        <v>253</v>
      </c>
      <c r="L63" s="13" t="s">
        <v>110</v>
      </c>
      <c r="M63" s="4">
        <v>1</v>
      </c>
      <c r="N63" s="34"/>
      <c r="O63" s="15" t="str">
        <f>VLOOKUP(C63,Dati!$B$18:$F$57,5,FALSE)</f>
        <v>PC</v>
      </c>
      <c r="P63" s="4" t="s">
        <v>4</v>
      </c>
      <c r="Q63" s="3"/>
      <c r="R63" s="16" t="str">
        <f t="shared" ca="1" si="2"/>
        <v>Sostituzione con STI</v>
      </c>
      <c r="S63" s="5" t="s">
        <v>22</v>
      </c>
      <c r="T63" s="4" t="s">
        <v>12</v>
      </c>
      <c r="U63" s="3">
        <v>2014</v>
      </c>
      <c r="V63" s="17" t="str">
        <f t="shared" ca="1" si="3"/>
        <v>Sostituire</v>
      </c>
      <c r="W63" s="15">
        <f t="shared" ca="1" si="4"/>
        <v>1</v>
      </c>
      <c r="X63" s="35"/>
      <c r="Y63" s="35" t="s">
        <v>27</v>
      </c>
      <c r="Z63" s="35">
        <v>1</v>
      </c>
      <c r="AA63" s="35">
        <v>1</v>
      </c>
      <c r="AB63" s="4"/>
      <c r="AC63" s="5"/>
    </row>
    <row r="64" spans="2:29" ht="76.5" x14ac:dyDescent="0.25">
      <c r="B64" s="31"/>
      <c r="C64" s="61" t="s">
        <v>32</v>
      </c>
      <c r="D64" s="32" t="s">
        <v>199</v>
      </c>
      <c r="E64" s="33"/>
      <c r="F64" s="9"/>
      <c r="G64" s="9">
        <v>103</v>
      </c>
      <c r="H64" s="9">
        <v>106</v>
      </c>
      <c r="I64" s="9" t="s">
        <v>137</v>
      </c>
      <c r="J64" s="3">
        <v>1</v>
      </c>
      <c r="K64" s="13" t="s">
        <v>253</v>
      </c>
      <c r="L64" s="13" t="s">
        <v>110</v>
      </c>
      <c r="M64" s="4">
        <v>1</v>
      </c>
      <c r="N64" s="34"/>
      <c r="O64" s="15" t="str">
        <f>VLOOKUP(C64,Dati!$B$18:$F$57,5,FALSE)</f>
        <v>PC</v>
      </c>
      <c r="P64" s="4" t="s">
        <v>26</v>
      </c>
      <c r="Q64" s="3"/>
      <c r="R64" s="16" t="str">
        <f t="shared" ca="1" si="2"/>
        <v>Sostituzione con STI</v>
      </c>
      <c r="S64" s="5" t="s">
        <v>22</v>
      </c>
      <c r="T64" s="4" t="s">
        <v>12</v>
      </c>
      <c r="U64" s="3">
        <v>2014</v>
      </c>
      <c r="V64" s="17" t="str">
        <f t="shared" ca="1" si="3"/>
        <v>Sostituire</v>
      </c>
      <c r="W64" s="15">
        <f t="shared" ca="1" si="4"/>
        <v>1</v>
      </c>
      <c r="X64" s="35" t="s">
        <v>28</v>
      </c>
      <c r="Y64" s="35" t="s">
        <v>102</v>
      </c>
      <c r="Z64" s="35"/>
      <c r="AA64" s="35">
        <v>1</v>
      </c>
      <c r="AB64" s="4"/>
      <c r="AC64" s="5"/>
    </row>
    <row r="65" spans="2:29" x14ac:dyDescent="0.25">
      <c r="B65" s="31"/>
      <c r="C65" s="61" t="s">
        <v>32</v>
      </c>
      <c r="D65" s="32" t="s">
        <v>196</v>
      </c>
      <c r="E65" s="33"/>
      <c r="F65" s="9"/>
      <c r="G65" s="9">
        <v>104</v>
      </c>
      <c r="H65" s="9">
        <v>107</v>
      </c>
      <c r="I65" s="9" t="s">
        <v>138</v>
      </c>
      <c r="J65" s="3">
        <v>1</v>
      </c>
      <c r="K65" s="13" t="s">
        <v>253</v>
      </c>
      <c r="L65" s="13" t="s">
        <v>110</v>
      </c>
      <c r="M65" s="4">
        <v>1</v>
      </c>
      <c r="N65" s="34"/>
      <c r="O65" s="15" t="str">
        <f>VLOOKUP(C65,Dati!$B$18:$F$57,5,FALSE)</f>
        <v>PC</v>
      </c>
      <c r="P65" s="4" t="s">
        <v>26</v>
      </c>
      <c r="Q65" s="3"/>
      <c r="R65" s="16" t="str">
        <f t="shared" ca="1" si="2"/>
        <v>Sostituzione con STI</v>
      </c>
      <c r="S65" s="5" t="s">
        <v>22</v>
      </c>
      <c r="T65" s="4" t="s">
        <v>12</v>
      </c>
      <c r="U65" s="3">
        <v>2014</v>
      </c>
      <c r="V65" s="17" t="str">
        <f t="shared" ca="1" si="3"/>
        <v>Sostituire</v>
      </c>
      <c r="W65" s="15">
        <f t="shared" ca="1" si="4"/>
        <v>1</v>
      </c>
      <c r="X65" s="35"/>
      <c r="Y65" s="35" t="s">
        <v>27</v>
      </c>
      <c r="Z65" s="35"/>
      <c r="AA65" s="35"/>
      <c r="AB65" s="4"/>
      <c r="AC65" s="5"/>
    </row>
    <row r="66" spans="2:29" hidden="1" x14ac:dyDescent="0.25">
      <c r="B66" s="31"/>
      <c r="C66" s="61" t="s">
        <v>34</v>
      </c>
      <c r="D66" s="32"/>
      <c r="E66" s="33"/>
      <c r="F66" s="9"/>
      <c r="G66" s="9">
        <v>105</v>
      </c>
      <c r="H66" s="9">
        <v>108</v>
      </c>
      <c r="I66" s="9" t="s">
        <v>139</v>
      </c>
      <c r="J66" s="3">
        <v>1</v>
      </c>
      <c r="K66" s="13" t="s">
        <v>253</v>
      </c>
      <c r="L66" s="13" t="s">
        <v>110</v>
      </c>
      <c r="M66" s="4">
        <v>2</v>
      </c>
      <c r="N66" s="34"/>
      <c r="O66" s="15" t="str">
        <f>VLOOKUP(C66,Dati!$B$18:$F$57,5,FALSE)</f>
        <v>Postazioni</v>
      </c>
      <c r="P66" s="4" t="s">
        <v>10</v>
      </c>
      <c r="Q66" s="3"/>
      <c r="R66" s="16" t="str">
        <f t="shared" ca="1" si="2"/>
        <v>-</v>
      </c>
      <c r="S66" s="5"/>
      <c r="T66" s="4" t="s">
        <v>12</v>
      </c>
      <c r="U66" s="3">
        <v>2014</v>
      </c>
      <c r="V66" s="17" t="str">
        <f t="shared" ca="1" si="3"/>
        <v>Sostituire</v>
      </c>
      <c r="W66" s="15">
        <f t="shared" ca="1" si="4"/>
        <v>2</v>
      </c>
      <c r="X66" s="35"/>
      <c r="Y66" s="35"/>
      <c r="Z66" s="35"/>
      <c r="AA66" s="35"/>
      <c r="AB66" s="4"/>
      <c r="AC66" s="5"/>
    </row>
    <row r="67" spans="2:29" x14ac:dyDescent="0.25">
      <c r="B67" s="31"/>
      <c r="C67" s="61" t="s">
        <v>32</v>
      </c>
      <c r="D67" s="32" t="s">
        <v>196</v>
      </c>
      <c r="E67" s="33"/>
      <c r="F67" s="9"/>
      <c r="G67" s="9">
        <v>106</v>
      </c>
      <c r="H67" s="9">
        <v>109</v>
      </c>
      <c r="I67" s="9" t="s">
        <v>140</v>
      </c>
      <c r="J67" s="3">
        <v>1</v>
      </c>
      <c r="K67" s="13" t="s">
        <v>253</v>
      </c>
      <c r="L67" s="13" t="s">
        <v>110</v>
      </c>
      <c r="M67" s="4">
        <v>1</v>
      </c>
      <c r="N67" s="34"/>
      <c r="O67" s="15" t="str">
        <f>VLOOKUP(C67,Dati!$B$18:$F$57,5,FALSE)</f>
        <v>PC</v>
      </c>
      <c r="P67" s="4" t="s">
        <v>26</v>
      </c>
      <c r="Q67" s="3"/>
      <c r="R67" s="16" t="str">
        <f t="shared" ca="1" si="2"/>
        <v>Sostituzione con STI</v>
      </c>
      <c r="S67" s="5" t="s">
        <v>22</v>
      </c>
      <c r="T67" s="4" t="s">
        <v>12</v>
      </c>
      <c r="U67" s="3">
        <v>2014</v>
      </c>
      <c r="V67" s="17" t="str">
        <f t="shared" ca="1" si="3"/>
        <v>Sostituire</v>
      </c>
      <c r="W67" s="15">
        <f t="shared" ca="1" si="4"/>
        <v>1</v>
      </c>
      <c r="X67" s="35"/>
      <c r="Y67" s="35" t="s">
        <v>27</v>
      </c>
      <c r="Z67" s="35"/>
      <c r="AA67" s="35">
        <v>1</v>
      </c>
      <c r="AB67" s="4"/>
      <c r="AC67" s="5"/>
    </row>
    <row r="68" spans="2:29" ht="63.75" hidden="1" x14ac:dyDescent="0.25">
      <c r="B68" s="31"/>
      <c r="C68" s="61" t="s">
        <v>89</v>
      </c>
      <c r="D68" s="32" t="s">
        <v>276</v>
      </c>
      <c r="E68" s="33"/>
      <c r="F68" s="9"/>
      <c r="G68" s="9" t="s">
        <v>108</v>
      </c>
      <c r="H68" s="9">
        <v>110</v>
      </c>
      <c r="I68" s="9" t="s">
        <v>141</v>
      </c>
      <c r="J68" s="3">
        <v>1</v>
      </c>
      <c r="K68" s="13" t="s">
        <v>111</v>
      </c>
      <c r="L68" s="13" t="s">
        <v>110</v>
      </c>
      <c r="M68" s="4">
        <v>2</v>
      </c>
      <c r="N68" s="34"/>
      <c r="O68" s="15" t="str">
        <f>VLOOKUP(C68,Dati!$B$18:$F$57,5,FALSE)</f>
        <v>MFP</v>
      </c>
      <c r="P68" s="4" t="s">
        <v>10</v>
      </c>
      <c r="Q68" s="3"/>
      <c r="R68" s="16" t="str">
        <f t="shared" ca="1" si="2"/>
        <v>-</v>
      </c>
      <c r="S68" s="5"/>
      <c r="T68" s="4"/>
      <c r="U68" s="3"/>
      <c r="V68" s="17" t="str">
        <f t="shared" ca="1" si="3"/>
        <v>-</v>
      </c>
      <c r="W68" s="15" t="str">
        <f t="shared" ca="1" si="4"/>
        <v>-</v>
      </c>
      <c r="X68" s="35"/>
      <c r="Y68" s="35"/>
      <c r="Z68" s="35"/>
      <c r="AA68" s="35"/>
      <c r="AB68" s="4"/>
      <c r="AC68" s="5"/>
    </row>
    <row r="69" spans="2:29" hidden="1" x14ac:dyDescent="0.25">
      <c r="B69" s="31"/>
      <c r="C69" s="61" t="s">
        <v>46</v>
      </c>
      <c r="D69" s="32"/>
      <c r="E69" s="33"/>
      <c r="F69" s="9"/>
      <c r="G69" s="9">
        <v>120</v>
      </c>
      <c r="H69" s="9">
        <v>111</v>
      </c>
      <c r="I69" s="9" t="s">
        <v>142</v>
      </c>
      <c r="J69" s="3">
        <v>1</v>
      </c>
      <c r="K69" s="13" t="s">
        <v>111</v>
      </c>
      <c r="L69" s="13" t="s">
        <v>110</v>
      </c>
      <c r="M69" s="4"/>
      <c r="N69" s="34"/>
      <c r="O69" s="15" t="str">
        <f>VLOOKUP(C69,Dati!$B$18:$F$57,5,FALSE)</f>
        <v>-</v>
      </c>
      <c r="P69" s="4" t="s">
        <v>10</v>
      </c>
      <c r="Q69" s="3"/>
      <c r="R69" s="16" t="str">
        <f t="shared" ca="1" si="2"/>
        <v>-</v>
      </c>
      <c r="S69" s="5"/>
      <c r="T69" s="4"/>
      <c r="U69" s="3"/>
      <c r="V69" s="17" t="str">
        <f t="shared" ca="1" si="3"/>
        <v>-</v>
      </c>
      <c r="W69" s="15" t="str">
        <f t="shared" ca="1" si="4"/>
        <v>-</v>
      </c>
      <c r="X69" s="35"/>
      <c r="Y69" s="35"/>
      <c r="Z69" s="35"/>
      <c r="AA69" s="35"/>
      <c r="AB69" s="4"/>
      <c r="AC69" s="5"/>
    </row>
    <row r="70" spans="2:29" x14ac:dyDescent="0.25">
      <c r="B70" s="31" t="s">
        <v>197</v>
      </c>
      <c r="C70" s="61" t="s">
        <v>34</v>
      </c>
      <c r="D70" s="32"/>
      <c r="E70" s="33"/>
      <c r="F70" s="9"/>
      <c r="G70" s="9">
        <v>119</v>
      </c>
      <c r="H70" s="9">
        <v>112</v>
      </c>
      <c r="I70" s="9"/>
      <c r="J70" s="3">
        <v>1</v>
      </c>
      <c r="K70" s="13" t="s">
        <v>200</v>
      </c>
      <c r="L70" s="13" t="s">
        <v>116</v>
      </c>
      <c r="M70" s="4">
        <v>1</v>
      </c>
      <c r="N70" s="34"/>
      <c r="O70" s="15" t="str">
        <f>VLOOKUP(C70,Dati!$B$18:$F$57,5,FALSE)</f>
        <v>Postazioni</v>
      </c>
      <c r="P70" s="4" t="s">
        <v>10</v>
      </c>
      <c r="Q70" s="3"/>
      <c r="R70" s="16" t="str">
        <f t="shared" ca="1" si="2"/>
        <v>-</v>
      </c>
      <c r="S70" s="5"/>
      <c r="T70" s="4" t="s">
        <v>12</v>
      </c>
      <c r="U70" s="3">
        <v>2011</v>
      </c>
      <c r="V70" s="17" t="str">
        <f t="shared" ca="1" si="3"/>
        <v>Sostituire</v>
      </c>
      <c r="W70" s="15">
        <f t="shared" ca="1" si="4"/>
        <v>1</v>
      </c>
      <c r="X70" s="35"/>
      <c r="Y70" s="35"/>
      <c r="Z70" s="35"/>
      <c r="AA70" s="35"/>
      <c r="AB70" s="4"/>
      <c r="AC70" s="5"/>
    </row>
    <row r="71" spans="2:29" x14ac:dyDescent="0.25">
      <c r="B71" s="31" t="s">
        <v>198</v>
      </c>
      <c r="C71" s="61" t="s">
        <v>34</v>
      </c>
      <c r="D71" s="32"/>
      <c r="E71" s="33"/>
      <c r="F71" s="9"/>
      <c r="G71" s="9">
        <v>118</v>
      </c>
      <c r="H71" s="9">
        <v>113</v>
      </c>
      <c r="I71" s="9" t="s">
        <v>143</v>
      </c>
      <c r="J71" s="3">
        <v>1</v>
      </c>
      <c r="K71" s="13" t="s">
        <v>253</v>
      </c>
      <c r="L71" s="13" t="s">
        <v>116</v>
      </c>
      <c r="M71" s="4">
        <v>1</v>
      </c>
      <c r="N71" s="34"/>
      <c r="O71" s="15" t="str">
        <f>VLOOKUP(C71,Dati!$B$18:$F$57,5,FALSE)</f>
        <v>Postazioni</v>
      </c>
      <c r="P71" s="4" t="s">
        <v>10</v>
      </c>
      <c r="Q71" s="3"/>
      <c r="R71" s="16" t="str">
        <f t="shared" ca="1" si="2"/>
        <v>-</v>
      </c>
      <c r="S71" s="5"/>
      <c r="T71" s="4" t="s">
        <v>12</v>
      </c>
      <c r="U71" s="3">
        <v>2014</v>
      </c>
      <c r="V71" s="17" t="str">
        <f t="shared" ca="1" si="3"/>
        <v>Sostituire</v>
      </c>
      <c r="W71" s="15">
        <f t="shared" ca="1" si="4"/>
        <v>1</v>
      </c>
      <c r="X71" s="35"/>
      <c r="Y71" s="35"/>
      <c r="Z71" s="35"/>
      <c r="AA71" s="35"/>
      <c r="AB71" s="4"/>
      <c r="AC71" s="5"/>
    </row>
    <row r="72" spans="2:29" x14ac:dyDescent="0.25">
      <c r="B72" s="76"/>
      <c r="C72" s="61" t="s">
        <v>33</v>
      </c>
      <c r="D72" s="32"/>
      <c r="E72" s="33"/>
      <c r="F72" s="9"/>
      <c r="G72" s="9">
        <v>107</v>
      </c>
      <c r="H72" s="9">
        <v>114</v>
      </c>
      <c r="I72" s="9" t="s">
        <v>144</v>
      </c>
      <c r="J72" s="3">
        <v>1</v>
      </c>
      <c r="K72" s="13" t="s">
        <v>253</v>
      </c>
      <c r="L72" s="13" t="s">
        <v>116</v>
      </c>
      <c r="M72" s="4">
        <v>1</v>
      </c>
      <c r="N72" s="34">
        <v>24</v>
      </c>
      <c r="O72" s="15" t="str">
        <f>VLOOKUP(C72,Dati!$B$18:$F$57,5,FALSE)</f>
        <v>PC</v>
      </c>
      <c r="P72" s="4" t="s">
        <v>4</v>
      </c>
      <c r="Q72" s="3"/>
      <c r="R72" s="16" t="str">
        <f t="shared" ca="1" si="2"/>
        <v>Sostituzione con STI</v>
      </c>
      <c r="S72" s="5" t="s">
        <v>4</v>
      </c>
      <c r="T72" s="4" t="s">
        <v>12</v>
      </c>
      <c r="U72" s="3">
        <v>2015</v>
      </c>
      <c r="V72" s="17" t="str">
        <f t="shared" ca="1" si="3"/>
        <v>Sostituire</v>
      </c>
      <c r="W72" s="15">
        <f t="shared" ca="1" si="4"/>
        <v>25</v>
      </c>
      <c r="X72" s="35"/>
      <c r="Y72" s="35" t="s">
        <v>27</v>
      </c>
      <c r="Z72" s="35">
        <v>1</v>
      </c>
      <c r="AA72" s="35"/>
      <c r="AB72" s="4"/>
      <c r="AC72" s="5"/>
    </row>
    <row r="73" spans="2:29" x14ac:dyDescent="0.25">
      <c r="B73" s="31"/>
      <c r="C73" s="61" t="s">
        <v>33</v>
      </c>
      <c r="D73" s="32"/>
      <c r="E73" s="33"/>
      <c r="F73" s="9"/>
      <c r="G73" s="9">
        <v>109</v>
      </c>
      <c r="H73" s="9">
        <v>115</v>
      </c>
      <c r="I73" s="9" t="s">
        <v>145</v>
      </c>
      <c r="J73" s="3">
        <v>1</v>
      </c>
      <c r="K73" s="13" t="s">
        <v>253</v>
      </c>
      <c r="L73" s="13" t="s">
        <v>116</v>
      </c>
      <c r="M73" s="4">
        <v>1</v>
      </c>
      <c r="N73" s="34">
        <v>24</v>
      </c>
      <c r="O73" s="15" t="str">
        <f>VLOOKUP(C73,Dati!$B$18:$F$57,5,FALSE)</f>
        <v>PC</v>
      </c>
      <c r="P73" s="4" t="s">
        <v>4</v>
      </c>
      <c r="Q73" s="3"/>
      <c r="R73" s="16" t="str">
        <f t="shared" ca="1" si="2"/>
        <v>Sostituzione con STI</v>
      </c>
      <c r="S73" s="5" t="s">
        <v>4</v>
      </c>
      <c r="T73" s="4" t="s">
        <v>12</v>
      </c>
      <c r="U73" s="3">
        <v>2010</v>
      </c>
      <c r="V73" s="17" t="str">
        <f t="shared" ca="1" si="3"/>
        <v>Sostituire</v>
      </c>
      <c r="W73" s="15">
        <f t="shared" ca="1" si="4"/>
        <v>25</v>
      </c>
      <c r="X73" s="35"/>
      <c r="Y73" s="35" t="s">
        <v>27</v>
      </c>
      <c r="Z73" s="35"/>
      <c r="AA73" s="35">
        <v>1</v>
      </c>
      <c r="AB73" s="4"/>
      <c r="AC73" s="5"/>
    </row>
    <row r="74" spans="2:29" x14ac:dyDescent="0.25">
      <c r="B74" s="31"/>
      <c r="C74" s="61" t="s">
        <v>33</v>
      </c>
      <c r="D74" s="32"/>
      <c r="E74" s="33"/>
      <c r="F74" s="9"/>
      <c r="G74" s="9">
        <v>110</v>
      </c>
      <c r="H74" s="9">
        <v>116</v>
      </c>
      <c r="I74" s="9" t="s">
        <v>146</v>
      </c>
      <c r="J74" s="3">
        <v>1</v>
      </c>
      <c r="K74" s="13" t="s">
        <v>200</v>
      </c>
      <c r="L74" s="13" t="s">
        <v>116</v>
      </c>
      <c r="M74" s="4">
        <v>1</v>
      </c>
      <c r="N74" s="34">
        <v>25</v>
      </c>
      <c r="O74" s="15" t="str">
        <f>VLOOKUP(C74,Dati!$B$18:$F$57,5,FALSE)</f>
        <v>PC</v>
      </c>
      <c r="P74" s="4" t="s">
        <v>4</v>
      </c>
      <c r="Q74" s="3"/>
      <c r="R74" s="16" t="str">
        <f t="shared" ca="1" si="2"/>
        <v>Sostituzione con STI</v>
      </c>
      <c r="S74" s="5" t="s">
        <v>4</v>
      </c>
      <c r="T74" s="4" t="s">
        <v>12</v>
      </c>
      <c r="U74" s="3">
        <v>2013</v>
      </c>
      <c r="V74" s="17" t="str">
        <f t="shared" ca="1" si="3"/>
        <v>Sostituire</v>
      </c>
      <c r="W74" s="15">
        <f t="shared" ca="1" si="4"/>
        <v>26</v>
      </c>
      <c r="X74" s="35"/>
      <c r="Y74" s="35" t="s">
        <v>27</v>
      </c>
      <c r="Z74" s="35">
        <v>1</v>
      </c>
      <c r="AA74" s="35"/>
      <c r="AB74" s="4"/>
      <c r="AC74" s="5"/>
    </row>
    <row r="75" spans="2:29" x14ac:dyDescent="0.25">
      <c r="B75" s="31"/>
      <c r="C75" s="61" t="s">
        <v>33</v>
      </c>
      <c r="D75" s="32"/>
      <c r="E75" s="33"/>
      <c r="F75" s="9"/>
      <c r="G75" s="9">
        <v>111</v>
      </c>
      <c r="H75" s="9">
        <v>117</v>
      </c>
      <c r="I75" s="9" t="s">
        <v>147</v>
      </c>
      <c r="J75" s="3">
        <v>1</v>
      </c>
      <c r="K75" s="13" t="s">
        <v>253</v>
      </c>
      <c r="L75" s="13" t="s">
        <v>116</v>
      </c>
      <c r="M75" s="4">
        <v>1</v>
      </c>
      <c r="N75" s="34">
        <v>20</v>
      </c>
      <c r="O75" s="15" t="str">
        <f>VLOOKUP(C75,Dati!$B$18:$F$57,5,FALSE)</f>
        <v>PC</v>
      </c>
      <c r="P75" s="4" t="s">
        <v>26</v>
      </c>
      <c r="Q75" s="3"/>
      <c r="R75" s="16" t="str">
        <f t="shared" ca="1" si="2"/>
        <v>Sostituzione con STI</v>
      </c>
      <c r="S75" s="5" t="s">
        <v>22</v>
      </c>
      <c r="T75" s="4" t="s">
        <v>12</v>
      </c>
      <c r="U75" s="3">
        <v>2015</v>
      </c>
      <c r="V75" s="17" t="str">
        <f t="shared" ca="1" si="3"/>
        <v>Sostituire</v>
      </c>
      <c r="W75" s="15">
        <f t="shared" ca="1" si="4"/>
        <v>21</v>
      </c>
      <c r="X75" s="35" t="s">
        <v>28</v>
      </c>
      <c r="Y75" s="35" t="s">
        <v>102</v>
      </c>
      <c r="Z75" s="35"/>
      <c r="AA75" s="35">
        <v>1</v>
      </c>
      <c r="AB75" s="4"/>
      <c r="AC75" s="5"/>
    </row>
    <row r="76" spans="2:29" x14ac:dyDescent="0.25">
      <c r="B76" s="31"/>
      <c r="C76" s="61" t="s">
        <v>32</v>
      </c>
      <c r="D76" s="32"/>
      <c r="E76" s="33"/>
      <c r="F76" s="9"/>
      <c r="G76" s="9">
        <v>112</v>
      </c>
      <c r="H76" s="9">
        <v>118</v>
      </c>
      <c r="I76" s="9" t="s">
        <v>148</v>
      </c>
      <c r="J76" s="3">
        <v>1</v>
      </c>
      <c r="K76" s="13" t="s">
        <v>253</v>
      </c>
      <c r="L76" s="13" t="s">
        <v>116</v>
      </c>
      <c r="M76" s="4">
        <v>1</v>
      </c>
      <c r="N76" s="34"/>
      <c r="O76" s="15" t="str">
        <f>VLOOKUP(C76,Dati!$B$18:$F$57,5,FALSE)</f>
        <v>PC</v>
      </c>
      <c r="P76" s="4" t="s">
        <v>22</v>
      </c>
      <c r="Q76" s="3"/>
      <c r="R76" s="16" t="str">
        <f t="shared" ca="1" si="2"/>
        <v>-</v>
      </c>
      <c r="S76" s="5"/>
      <c r="T76" s="4" t="s">
        <v>12</v>
      </c>
      <c r="U76" s="3">
        <v>2015</v>
      </c>
      <c r="V76" s="17" t="str">
        <f t="shared" ca="1" si="3"/>
        <v>Sostituire</v>
      </c>
      <c r="W76" s="15">
        <f t="shared" ca="1" si="4"/>
        <v>1</v>
      </c>
      <c r="X76" s="35" t="s">
        <v>28</v>
      </c>
      <c r="Y76" s="35" t="s">
        <v>102</v>
      </c>
      <c r="Z76" s="35">
        <v>1</v>
      </c>
      <c r="AA76" s="35">
        <v>1</v>
      </c>
      <c r="AB76" s="4"/>
      <c r="AC76" s="5"/>
    </row>
    <row r="77" spans="2:29" x14ac:dyDescent="0.25">
      <c r="B77" s="31"/>
      <c r="C77" s="61" t="s">
        <v>32</v>
      </c>
      <c r="D77" s="32"/>
      <c r="E77" s="33"/>
      <c r="F77" s="9"/>
      <c r="G77" s="9">
        <v>113</v>
      </c>
      <c r="H77" s="9">
        <v>119</v>
      </c>
      <c r="I77" s="9" t="s">
        <v>149</v>
      </c>
      <c r="J77" s="3">
        <v>1</v>
      </c>
      <c r="K77" s="13" t="s">
        <v>253</v>
      </c>
      <c r="L77" s="13" t="s">
        <v>116</v>
      </c>
      <c r="M77" s="4">
        <v>1</v>
      </c>
      <c r="N77" s="34"/>
      <c r="O77" s="15" t="str">
        <f>VLOOKUP(C77,Dati!$B$18:$F$57,5,FALSE)</f>
        <v>PC</v>
      </c>
      <c r="P77" s="4" t="s">
        <v>26</v>
      </c>
      <c r="Q77" s="3"/>
      <c r="R77" s="16" t="str">
        <f t="shared" ca="1" si="2"/>
        <v>Sostituzione con STI</v>
      </c>
      <c r="S77" s="5" t="s">
        <v>22</v>
      </c>
      <c r="T77" s="4" t="s">
        <v>12</v>
      </c>
      <c r="U77" s="3">
        <v>2014</v>
      </c>
      <c r="V77" s="17" t="str">
        <f t="shared" ca="1" si="3"/>
        <v>Sostituire</v>
      </c>
      <c r="W77" s="15">
        <f t="shared" ca="1" si="4"/>
        <v>1</v>
      </c>
      <c r="X77" s="35" t="s">
        <v>28</v>
      </c>
      <c r="Y77" s="35" t="s">
        <v>102</v>
      </c>
      <c r="Z77" s="35">
        <v>1</v>
      </c>
      <c r="AA77" s="35">
        <v>1</v>
      </c>
      <c r="AB77" s="4"/>
      <c r="AC77" s="5"/>
    </row>
    <row r="78" spans="2:29" ht="25.5" x14ac:dyDescent="0.25">
      <c r="B78" s="31"/>
      <c r="C78" s="61" t="s">
        <v>33</v>
      </c>
      <c r="D78" s="32" t="s">
        <v>263</v>
      </c>
      <c r="E78" s="33"/>
      <c r="F78" s="9"/>
      <c r="G78" s="9">
        <v>114</v>
      </c>
      <c r="H78" s="9">
        <v>120</v>
      </c>
      <c r="I78" s="9" t="s">
        <v>150</v>
      </c>
      <c r="J78" s="3">
        <v>1</v>
      </c>
      <c r="K78" s="13" t="s">
        <v>200</v>
      </c>
      <c r="L78" s="13" t="s">
        <v>116</v>
      </c>
      <c r="M78" s="4">
        <v>1</v>
      </c>
      <c r="N78" s="34">
        <v>15</v>
      </c>
      <c r="O78" s="15" t="str">
        <f>VLOOKUP(C78,Dati!$B$18:$F$57,5,FALSE)</f>
        <v>PC</v>
      </c>
      <c r="P78" s="4" t="s">
        <v>26</v>
      </c>
      <c r="Q78" s="3"/>
      <c r="R78" s="16" t="str">
        <f t="shared" ca="1" si="2"/>
        <v>Sostituzione con STI</v>
      </c>
      <c r="S78" s="5" t="s">
        <v>5</v>
      </c>
      <c r="T78" s="4" t="s">
        <v>12</v>
      </c>
      <c r="U78" s="3">
        <v>2015</v>
      </c>
      <c r="V78" s="17" t="str">
        <f t="shared" ca="1" si="3"/>
        <v>Sostituire</v>
      </c>
      <c r="W78" s="15">
        <f t="shared" ca="1" si="4"/>
        <v>16</v>
      </c>
      <c r="X78" s="35"/>
      <c r="Y78" s="35" t="s">
        <v>101</v>
      </c>
      <c r="Z78" s="35"/>
      <c r="AA78" s="35">
        <v>1</v>
      </c>
      <c r="AB78" s="4"/>
      <c r="AC78" s="5"/>
    </row>
    <row r="79" spans="2:29" ht="41.25" customHeight="1" x14ac:dyDescent="0.25">
      <c r="B79" s="31"/>
      <c r="C79" s="61" t="s">
        <v>32</v>
      </c>
      <c r="D79" s="32" t="s">
        <v>277</v>
      </c>
      <c r="E79" s="33"/>
      <c r="F79" s="9"/>
      <c r="G79" s="9">
        <v>115</v>
      </c>
      <c r="H79" s="9">
        <v>121</v>
      </c>
      <c r="I79" s="9" t="s">
        <v>151</v>
      </c>
      <c r="J79" s="3">
        <v>1</v>
      </c>
      <c r="K79" s="13" t="s">
        <v>200</v>
      </c>
      <c r="L79" s="13" t="s">
        <v>116</v>
      </c>
      <c r="M79" s="4">
        <v>1</v>
      </c>
      <c r="N79" s="34"/>
      <c r="O79" s="15" t="str">
        <f>VLOOKUP(C79,Dati!$B$18:$F$57,5,FALSE)</f>
        <v>PC</v>
      </c>
      <c r="P79" s="4" t="s">
        <v>4</v>
      </c>
      <c r="Q79" s="3"/>
      <c r="R79" s="16" t="str">
        <f t="shared" ref="R79:R112" ca="1" si="22">IF(H79="","N/A",IF(OR(P79="Beamer semplice",P79="LIM"),"Sostituzione con STI",IF(P79="Non presente","Acquisto STI",IF(AND(AND(P79&lt;&gt;"Non necessario",P79&lt;&gt;""),Q79&lt;&gt;""),IF(YEAR(TODAY())-Q79&gt;=6,"Sostituzione con STI","Dispositivo mantenuto"),"-"))))</f>
        <v>Sostituzione con STI</v>
      </c>
      <c r="S79" s="5" t="s">
        <v>22</v>
      </c>
      <c r="T79" s="4" t="s">
        <v>12</v>
      </c>
      <c r="U79" s="3">
        <v>2014</v>
      </c>
      <c r="V79" s="17" t="str">
        <f t="shared" ref="V79:V112" ca="1" si="23">IF(H79="","N/A",IF(T79="Necessario","Acquistare",IF(AND(AND(T79&lt;&gt;"Non necessario",T79&lt;&gt;""),U79&lt;&gt;""),IF(YEAR(TODAY())-U79&gt;=6,"Sostituire","Mantenere"),"-")))</f>
        <v>Sostituire</v>
      </c>
      <c r="W79" s="15">
        <f t="shared" ref="W79:W112" ca="1" si="24">IF(H79="","N/A",IF(T79="Necessario",M79+N79,IF(AND(AND(T79&lt;&gt;"Non necessario",T79&lt;&gt;""),U79&lt;&gt;""),IF(YEAR(TODAY())-U79&gt;=6,M79+N79,"-"),"-")))</f>
        <v>1</v>
      </c>
      <c r="X79" s="35" t="s">
        <v>27</v>
      </c>
      <c r="Y79" s="35"/>
      <c r="Z79" s="35">
        <v>1</v>
      </c>
      <c r="AA79" s="35"/>
      <c r="AB79" s="4"/>
      <c r="AC79" s="5"/>
    </row>
    <row r="80" spans="2:29" x14ac:dyDescent="0.25">
      <c r="B80" s="31"/>
      <c r="C80" s="61" t="s">
        <v>63</v>
      </c>
      <c r="D80" s="32"/>
      <c r="E80" s="33"/>
      <c r="F80" s="9"/>
      <c r="G80" s="9">
        <v>116</v>
      </c>
      <c r="H80" s="9">
        <v>122</v>
      </c>
      <c r="I80" s="9" t="s">
        <v>152</v>
      </c>
      <c r="J80" s="3">
        <v>1</v>
      </c>
      <c r="K80" s="13" t="s">
        <v>111</v>
      </c>
      <c r="L80" s="13" t="s">
        <v>116</v>
      </c>
      <c r="M80" s="4">
        <v>7</v>
      </c>
      <c r="N80" s="34"/>
      <c r="O80" s="15" t="str">
        <f>VLOOKUP(C80,Dati!$B$18:$F$57,5,FALSE)</f>
        <v>Postazioni</v>
      </c>
      <c r="P80" s="4" t="s">
        <v>10</v>
      </c>
      <c r="Q80" s="3"/>
      <c r="R80" s="16" t="str">
        <f t="shared" ca="1" si="22"/>
        <v>-</v>
      </c>
      <c r="S80" s="5"/>
      <c r="T80" s="4" t="s">
        <v>12</v>
      </c>
      <c r="U80" s="3">
        <v>2019</v>
      </c>
      <c r="V80" s="17" t="str">
        <f t="shared" ca="1" si="23"/>
        <v>Mantenere</v>
      </c>
      <c r="W80" s="15" t="str">
        <f t="shared" ca="1" si="24"/>
        <v>-</v>
      </c>
      <c r="X80" s="35"/>
      <c r="Y80" s="35"/>
      <c r="Z80" s="35"/>
      <c r="AA80" s="35"/>
      <c r="AB80" s="4"/>
      <c r="AC80" s="5"/>
    </row>
    <row r="81" spans="2:29" ht="63.75" hidden="1" x14ac:dyDescent="0.25">
      <c r="B81" s="31"/>
      <c r="C81" s="61" t="s">
        <v>76</v>
      </c>
      <c r="D81" s="32" t="s">
        <v>276</v>
      </c>
      <c r="E81" s="33"/>
      <c r="F81" s="9"/>
      <c r="G81" s="9" t="s">
        <v>108</v>
      </c>
      <c r="H81" s="9" t="s">
        <v>108</v>
      </c>
      <c r="I81" s="9" t="s">
        <v>153</v>
      </c>
      <c r="J81" s="3">
        <v>1</v>
      </c>
      <c r="K81" s="13" t="s">
        <v>111</v>
      </c>
      <c r="L81" s="13" t="s">
        <v>116</v>
      </c>
      <c r="M81" s="4">
        <v>1</v>
      </c>
      <c r="N81" s="34"/>
      <c r="O81" s="15" t="str">
        <f>VLOOKUP(C81,Dati!$B$18:$F$57,5,FALSE)</f>
        <v>MFP</v>
      </c>
      <c r="P81" s="4" t="s">
        <v>10</v>
      </c>
      <c r="Q81" s="3"/>
      <c r="R81" s="16" t="str">
        <f t="shared" ca="1" si="22"/>
        <v>-</v>
      </c>
      <c r="S81" s="5"/>
      <c r="T81" s="4"/>
      <c r="U81" s="3"/>
      <c r="V81" s="17" t="str">
        <f t="shared" ca="1" si="23"/>
        <v>-</v>
      </c>
      <c r="W81" s="15" t="str">
        <f t="shared" ca="1" si="24"/>
        <v>-</v>
      </c>
      <c r="X81" s="35"/>
      <c r="Y81" s="35"/>
      <c r="Z81" s="35"/>
      <c r="AA81" s="35"/>
      <c r="AB81" s="4"/>
      <c r="AC81" s="5"/>
    </row>
    <row r="82" spans="2:29" hidden="1" x14ac:dyDescent="0.25">
      <c r="B82" s="31"/>
      <c r="C82" s="61" t="s">
        <v>31</v>
      </c>
      <c r="D82" s="32"/>
      <c r="E82" s="33"/>
      <c r="F82" s="9"/>
      <c r="G82" s="9">
        <v>117</v>
      </c>
      <c r="H82" s="9">
        <v>123</v>
      </c>
      <c r="I82" s="9"/>
      <c r="J82" s="3">
        <v>1</v>
      </c>
      <c r="K82" s="13" t="s">
        <v>111</v>
      </c>
      <c r="L82" s="13" t="s">
        <v>116</v>
      </c>
      <c r="M82" s="4"/>
      <c r="N82" s="34"/>
      <c r="O82" s="15" t="str">
        <f>VLOOKUP(C82,Dati!$B$18:$F$57,5,FALSE)</f>
        <v>-</v>
      </c>
      <c r="P82" s="4" t="s">
        <v>10</v>
      </c>
      <c r="Q82" s="3"/>
      <c r="R82" s="16" t="str">
        <f t="shared" ca="1" si="22"/>
        <v>-</v>
      </c>
      <c r="S82" s="5"/>
      <c r="T82" s="4"/>
      <c r="U82" s="3"/>
      <c r="V82" s="17" t="str">
        <f t="shared" ca="1" si="23"/>
        <v>-</v>
      </c>
      <c r="W82" s="15" t="str">
        <f t="shared" ca="1" si="24"/>
        <v>-</v>
      </c>
      <c r="X82" s="35"/>
      <c r="Y82" s="35"/>
      <c r="Z82" s="35"/>
      <c r="AA82" s="35"/>
      <c r="AB82" s="4"/>
      <c r="AC82" s="5"/>
    </row>
    <row r="83" spans="2:29" hidden="1" x14ac:dyDescent="0.25">
      <c r="B83" s="31"/>
      <c r="C83" s="61" t="s">
        <v>37</v>
      </c>
      <c r="D83" s="32"/>
      <c r="E83" s="33"/>
      <c r="F83" s="9"/>
      <c r="G83" s="9">
        <v>108</v>
      </c>
      <c r="H83" s="9">
        <v>124</v>
      </c>
      <c r="I83" s="9" t="s">
        <v>154</v>
      </c>
      <c r="J83" s="3">
        <v>1</v>
      </c>
      <c r="K83" s="13" t="s">
        <v>111</v>
      </c>
      <c r="L83" s="13" t="s">
        <v>116</v>
      </c>
      <c r="M83" s="4"/>
      <c r="N83" s="34"/>
      <c r="O83" s="15" t="str">
        <f>VLOOKUP(C83,Dati!$B$18:$F$57,5,FALSE)</f>
        <v>Definire</v>
      </c>
      <c r="P83" s="4" t="s">
        <v>10</v>
      </c>
      <c r="Q83" s="3"/>
      <c r="R83" s="16" t="str">
        <f t="shared" ca="1" si="22"/>
        <v>-</v>
      </c>
      <c r="S83" s="5"/>
      <c r="T83" s="4"/>
      <c r="U83" s="3"/>
      <c r="V83" s="17" t="str">
        <f t="shared" ca="1" si="23"/>
        <v>-</v>
      </c>
      <c r="W83" s="15" t="str">
        <f t="shared" ca="1" si="24"/>
        <v>-</v>
      </c>
      <c r="X83" s="35"/>
      <c r="Y83" s="35"/>
      <c r="Z83" s="35"/>
      <c r="AA83" s="35"/>
      <c r="AB83" s="4"/>
      <c r="AC83" s="5"/>
    </row>
    <row r="84" spans="2:29" ht="63.75" x14ac:dyDescent="0.25">
      <c r="B84" s="31" t="s">
        <v>185</v>
      </c>
      <c r="C84" s="61" t="s">
        <v>33</v>
      </c>
      <c r="D84" s="32" t="s">
        <v>264</v>
      </c>
      <c r="E84" s="33"/>
      <c r="F84" s="9"/>
      <c r="G84" s="9" t="s">
        <v>184</v>
      </c>
      <c r="H84" s="9">
        <v>201</v>
      </c>
      <c r="I84" s="9"/>
      <c r="J84" s="3">
        <v>2</v>
      </c>
      <c r="K84" s="13" t="s">
        <v>111</v>
      </c>
      <c r="L84" s="13" t="s">
        <v>110</v>
      </c>
      <c r="M84" s="4">
        <v>2</v>
      </c>
      <c r="N84" s="34">
        <v>17</v>
      </c>
      <c r="O84" s="15" t="str">
        <f>VLOOKUP(C84,Dati!$B$18:$F$57,5,FALSE)</f>
        <v>PC</v>
      </c>
      <c r="P84" s="4" t="s">
        <v>5</v>
      </c>
      <c r="Q84" s="3"/>
      <c r="R84" s="16" t="str">
        <f t="shared" ca="1" si="22"/>
        <v>-</v>
      </c>
      <c r="S84" s="5"/>
      <c r="T84" s="4" t="s">
        <v>12</v>
      </c>
      <c r="U84" s="3">
        <v>2012</v>
      </c>
      <c r="V84" s="17" t="str">
        <f t="shared" ca="1" si="23"/>
        <v>Sostituire</v>
      </c>
      <c r="W84" s="15">
        <f t="shared" ca="1" si="24"/>
        <v>19</v>
      </c>
      <c r="X84" s="35"/>
      <c r="Y84" s="35"/>
      <c r="Z84" s="35"/>
      <c r="AA84" s="35"/>
      <c r="AB84" s="4"/>
      <c r="AC84" s="5"/>
    </row>
    <row r="85" spans="2:29" ht="63.75" x14ac:dyDescent="0.25">
      <c r="B85" s="31"/>
      <c r="C85" s="61" t="s">
        <v>33</v>
      </c>
      <c r="D85" s="32" t="s">
        <v>265</v>
      </c>
      <c r="E85" s="33"/>
      <c r="F85" s="9"/>
      <c r="G85" s="9">
        <v>214</v>
      </c>
      <c r="H85" s="9" t="s">
        <v>108</v>
      </c>
      <c r="I85" s="9"/>
      <c r="J85" s="3">
        <v>2</v>
      </c>
      <c r="K85" s="13" t="s">
        <v>253</v>
      </c>
      <c r="L85" s="13" t="s">
        <v>110</v>
      </c>
      <c r="M85" s="4">
        <v>1</v>
      </c>
      <c r="N85" s="34">
        <v>14</v>
      </c>
      <c r="O85" s="15" t="str">
        <f>VLOOKUP(C85,Dati!$B$18:$F$57,5,FALSE)</f>
        <v>PC</v>
      </c>
      <c r="P85" s="4" t="s">
        <v>5</v>
      </c>
      <c r="Q85" s="3"/>
      <c r="R85" s="16" t="str">
        <f t="shared" ca="1" si="22"/>
        <v>-</v>
      </c>
      <c r="S85" s="5"/>
      <c r="T85" s="4" t="s">
        <v>12</v>
      </c>
      <c r="U85" s="73">
        <v>2010</v>
      </c>
      <c r="V85" s="17" t="str">
        <f t="shared" ca="1" si="23"/>
        <v>Sostituire</v>
      </c>
      <c r="W85" s="15">
        <f t="shared" ca="1" si="24"/>
        <v>15</v>
      </c>
      <c r="X85" s="35"/>
      <c r="Y85" s="35" t="s">
        <v>27</v>
      </c>
      <c r="Z85" s="35"/>
      <c r="AA85" s="35"/>
      <c r="AB85" s="4"/>
      <c r="AC85" s="5"/>
    </row>
    <row r="86" spans="2:29" x14ac:dyDescent="0.25">
      <c r="B86" s="31"/>
      <c r="C86" s="61" t="s">
        <v>32</v>
      </c>
      <c r="D86" s="32" t="s">
        <v>191</v>
      </c>
      <c r="E86" s="33"/>
      <c r="F86" s="9"/>
      <c r="G86" s="9">
        <v>215</v>
      </c>
      <c r="H86" s="9" t="s">
        <v>108</v>
      </c>
      <c r="I86" s="9"/>
      <c r="J86" s="3">
        <v>2</v>
      </c>
      <c r="K86" s="13" t="s">
        <v>253</v>
      </c>
      <c r="L86" s="13" t="s">
        <v>110</v>
      </c>
      <c r="M86" s="4">
        <v>1</v>
      </c>
      <c r="N86" s="34"/>
      <c r="O86" s="15" t="str">
        <f>VLOOKUP(C86,Dati!$B$18:$F$57,5,FALSE)</f>
        <v>PC</v>
      </c>
      <c r="P86" s="4" t="s">
        <v>26</v>
      </c>
      <c r="Q86" s="3"/>
      <c r="R86" s="16" t="str">
        <f t="shared" ca="1" si="22"/>
        <v>Sostituzione con STI</v>
      </c>
      <c r="S86" s="5" t="s">
        <v>5</v>
      </c>
      <c r="T86" s="4" t="s">
        <v>12</v>
      </c>
      <c r="U86" s="73">
        <v>2010</v>
      </c>
      <c r="V86" s="17" t="str">
        <f t="shared" ca="1" si="23"/>
        <v>Sostituire</v>
      </c>
      <c r="W86" s="15">
        <f t="shared" ca="1" si="24"/>
        <v>1</v>
      </c>
      <c r="X86" s="35"/>
      <c r="Y86" s="35"/>
      <c r="Z86" s="35"/>
      <c r="AA86" s="35">
        <v>1</v>
      </c>
      <c r="AB86" s="4"/>
      <c r="AC86" s="5"/>
    </row>
    <row r="87" spans="2:29" ht="38.25" x14ac:dyDescent="0.25">
      <c r="B87" s="31"/>
      <c r="C87" s="61" t="s">
        <v>32</v>
      </c>
      <c r="D87" s="32" t="s">
        <v>192</v>
      </c>
      <c r="E87" s="33"/>
      <c r="F87" s="9"/>
      <c r="G87" s="9">
        <v>218</v>
      </c>
      <c r="H87" s="9" t="s">
        <v>108</v>
      </c>
      <c r="I87" s="9"/>
      <c r="J87" s="3">
        <v>2</v>
      </c>
      <c r="K87" s="13" t="s">
        <v>253</v>
      </c>
      <c r="L87" s="13" t="s">
        <v>110</v>
      </c>
      <c r="M87" s="4">
        <v>1</v>
      </c>
      <c r="N87" s="34">
        <v>5</v>
      </c>
      <c r="O87" s="15" t="str">
        <f>VLOOKUP(C87,Dati!$B$18:$F$57,5,FALSE)</f>
        <v>PC</v>
      </c>
      <c r="P87" s="4" t="s">
        <v>10</v>
      </c>
      <c r="Q87" s="3"/>
      <c r="R87" s="16" t="str">
        <f t="shared" ca="1" si="22"/>
        <v>-</v>
      </c>
      <c r="S87" s="5"/>
      <c r="T87" s="4" t="s">
        <v>12</v>
      </c>
      <c r="U87" s="73">
        <v>2013</v>
      </c>
      <c r="V87" s="17" t="str">
        <f t="shared" ca="1" si="23"/>
        <v>Sostituire</v>
      </c>
      <c r="W87" s="15">
        <f t="shared" ca="1" si="24"/>
        <v>6</v>
      </c>
      <c r="X87" s="35"/>
      <c r="Y87" s="35"/>
      <c r="Z87" s="35"/>
      <c r="AA87" s="35"/>
      <c r="AB87" s="4"/>
      <c r="AC87" s="5"/>
    </row>
    <row r="88" spans="2:29" ht="25.5" hidden="1" x14ac:dyDescent="0.25">
      <c r="B88" s="31"/>
      <c r="C88" s="61" t="s">
        <v>46</v>
      </c>
      <c r="D88" s="32" t="s">
        <v>266</v>
      </c>
      <c r="E88" s="33"/>
      <c r="F88" s="9"/>
      <c r="G88" s="9">
        <v>216</v>
      </c>
      <c r="H88" s="9">
        <v>202</v>
      </c>
      <c r="I88" s="9"/>
      <c r="J88" s="3">
        <v>2</v>
      </c>
      <c r="K88" s="13" t="s">
        <v>111</v>
      </c>
      <c r="L88" s="13" t="s">
        <v>110</v>
      </c>
      <c r="M88" s="4"/>
      <c r="N88" s="34"/>
      <c r="O88" s="15" t="str">
        <f>VLOOKUP(C88,Dati!$B$18:$F$57,5,FALSE)</f>
        <v>-</v>
      </c>
      <c r="P88" s="4" t="s">
        <v>10</v>
      </c>
      <c r="Q88" s="3"/>
      <c r="R88" s="16" t="str">
        <f t="shared" ca="1" si="22"/>
        <v>-</v>
      </c>
      <c r="S88" s="5"/>
      <c r="T88" s="4"/>
      <c r="U88" s="3"/>
      <c r="V88" s="17" t="str">
        <f t="shared" ca="1" si="23"/>
        <v>-</v>
      </c>
      <c r="W88" s="15" t="str">
        <f t="shared" ca="1" si="24"/>
        <v>-</v>
      </c>
      <c r="X88" s="35"/>
      <c r="Y88" s="35"/>
      <c r="Z88" s="35"/>
      <c r="AA88" s="35"/>
      <c r="AB88" s="4"/>
      <c r="AC88" s="5"/>
    </row>
    <row r="89" spans="2:29" hidden="1" x14ac:dyDescent="0.25">
      <c r="B89" s="31"/>
      <c r="C89" s="61" t="s">
        <v>51</v>
      </c>
      <c r="D89" s="32"/>
      <c r="E89" s="33"/>
      <c r="F89" s="9"/>
      <c r="G89" s="9">
        <v>217</v>
      </c>
      <c r="H89" s="9">
        <v>203</v>
      </c>
      <c r="I89" s="9"/>
      <c r="J89" s="3">
        <v>2</v>
      </c>
      <c r="K89" s="13" t="s">
        <v>111</v>
      </c>
      <c r="L89" s="13" t="s">
        <v>110</v>
      </c>
      <c r="M89" s="4"/>
      <c r="N89" s="34"/>
      <c r="O89" s="15" t="str">
        <f>VLOOKUP(C89,Dati!$B$18:$F$57,5,FALSE)</f>
        <v>-</v>
      </c>
      <c r="P89" s="4" t="s">
        <v>10</v>
      </c>
      <c r="Q89" s="3"/>
      <c r="R89" s="16" t="str">
        <f t="shared" ca="1" si="22"/>
        <v>-</v>
      </c>
      <c r="S89" s="5"/>
      <c r="T89" s="4"/>
      <c r="U89" s="3"/>
      <c r="V89" s="17" t="str">
        <f t="shared" ca="1" si="23"/>
        <v>-</v>
      </c>
      <c r="W89" s="15" t="str">
        <f t="shared" ca="1" si="24"/>
        <v>-</v>
      </c>
      <c r="X89" s="35"/>
      <c r="Y89" s="35"/>
      <c r="Z89" s="35"/>
      <c r="AA89" s="35"/>
      <c r="AB89" s="4"/>
      <c r="AC89" s="5"/>
    </row>
    <row r="90" spans="2:29" ht="53.25" customHeight="1" x14ac:dyDescent="0.25">
      <c r="B90" s="31" t="s">
        <v>186</v>
      </c>
      <c r="C90" s="61" t="s">
        <v>43</v>
      </c>
      <c r="D90" s="32" t="s">
        <v>267</v>
      </c>
      <c r="E90" s="33"/>
      <c r="F90" s="9"/>
      <c r="G90" s="9">
        <v>201</v>
      </c>
      <c r="H90" s="9">
        <v>204</v>
      </c>
      <c r="I90" s="9"/>
      <c r="J90" s="3">
        <v>2</v>
      </c>
      <c r="K90" s="13" t="s">
        <v>253</v>
      </c>
      <c r="L90" s="13" t="s">
        <v>110</v>
      </c>
      <c r="M90" s="4">
        <v>1</v>
      </c>
      <c r="N90" s="34">
        <v>24</v>
      </c>
      <c r="O90" s="15" t="str">
        <f>VLOOKUP(C90,Dati!$B$18:$F$57,5,FALSE)</f>
        <v>PC</v>
      </c>
      <c r="P90" s="4" t="s">
        <v>4</v>
      </c>
      <c r="Q90" s="3"/>
      <c r="R90" s="16" t="str">
        <f t="shared" ca="1" si="22"/>
        <v>Sostituzione con STI</v>
      </c>
      <c r="S90" s="5" t="s">
        <v>4</v>
      </c>
      <c r="T90" s="4" t="s">
        <v>12</v>
      </c>
      <c r="U90" s="73">
        <v>2010</v>
      </c>
      <c r="V90" s="17" t="str">
        <f t="shared" ca="1" si="23"/>
        <v>Sostituire</v>
      </c>
      <c r="W90" s="15">
        <f t="shared" ca="1" si="24"/>
        <v>25</v>
      </c>
      <c r="X90" s="35"/>
      <c r="Y90" s="35" t="s">
        <v>27</v>
      </c>
      <c r="Z90" s="35"/>
      <c r="AA90" s="35"/>
      <c r="AB90" s="4"/>
      <c r="AC90" s="5"/>
    </row>
    <row r="91" spans="2:29" ht="31.5" customHeight="1" x14ac:dyDescent="0.25">
      <c r="B91" s="31" t="s">
        <v>188</v>
      </c>
      <c r="C91" s="61" t="s">
        <v>43</v>
      </c>
      <c r="D91" s="32" t="s">
        <v>193</v>
      </c>
      <c r="E91" s="33"/>
      <c r="F91" s="9"/>
      <c r="G91" s="9">
        <v>202</v>
      </c>
      <c r="H91" s="9">
        <v>205</v>
      </c>
      <c r="I91" s="9"/>
      <c r="J91" s="3">
        <v>2</v>
      </c>
      <c r="K91" s="13" t="s">
        <v>111</v>
      </c>
      <c r="L91" s="13" t="s">
        <v>110</v>
      </c>
      <c r="M91" s="4">
        <v>0</v>
      </c>
      <c r="N91" s="34">
        <v>7</v>
      </c>
      <c r="O91" s="15" t="str">
        <f>VLOOKUP(C91,Dati!$B$18:$F$57,5,FALSE)</f>
        <v>PC</v>
      </c>
      <c r="P91" s="4" t="s">
        <v>10</v>
      </c>
      <c r="Q91" s="3"/>
      <c r="R91" s="16" t="str">
        <f t="shared" ca="1" si="22"/>
        <v>-</v>
      </c>
      <c r="S91" s="5"/>
      <c r="T91" s="4" t="s">
        <v>12</v>
      </c>
      <c r="U91" s="73">
        <v>2015</v>
      </c>
      <c r="V91" s="17" t="str">
        <f t="shared" ca="1" si="23"/>
        <v>Sostituire</v>
      </c>
      <c r="W91" s="15">
        <f t="shared" ca="1" si="24"/>
        <v>7</v>
      </c>
      <c r="X91" s="35"/>
      <c r="Y91" s="35"/>
      <c r="Z91" s="35"/>
      <c r="AA91" s="35"/>
      <c r="AB91" s="4"/>
      <c r="AC91" s="5"/>
    </row>
    <row r="92" spans="2:29" ht="70.5" customHeight="1" x14ac:dyDescent="0.25">
      <c r="B92" s="31" t="s">
        <v>187</v>
      </c>
      <c r="C92" s="61" t="s">
        <v>43</v>
      </c>
      <c r="D92" s="32" t="s">
        <v>268</v>
      </c>
      <c r="E92" s="33"/>
      <c r="F92" s="9"/>
      <c r="G92" s="9">
        <v>203</v>
      </c>
      <c r="H92" s="9">
        <v>206</v>
      </c>
      <c r="I92" s="9"/>
      <c r="J92" s="3">
        <v>2</v>
      </c>
      <c r="K92" s="13" t="s">
        <v>253</v>
      </c>
      <c r="L92" s="13" t="s">
        <v>110</v>
      </c>
      <c r="M92" s="4">
        <v>1</v>
      </c>
      <c r="N92" s="34">
        <v>24</v>
      </c>
      <c r="O92" s="15" t="str">
        <f>VLOOKUP(C92,Dati!$B$18:$F$57,5,FALSE)</f>
        <v>PC</v>
      </c>
      <c r="P92" s="4" t="s">
        <v>4</v>
      </c>
      <c r="Q92" s="3"/>
      <c r="R92" s="16" t="str">
        <f t="shared" ca="1" si="22"/>
        <v>Sostituzione con STI</v>
      </c>
      <c r="S92" s="5" t="s">
        <v>4</v>
      </c>
      <c r="T92" s="4" t="s">
        <v>12</v>
      </c>
      <c r="U92" s="73">
        <v>2020</v>
      </c>
      <c r="V92" s="17" t="str">
        <f t="shared" ca="1" si="23"/>
        <v>Mantenere</v>
      </c>
      <c r="W92" s="15" t="str">
        <f t="shared" ca="1" si="24"/>
        <v>-</v>
      </c>
      <c r="X92" s="35"/>
      <c r="Y92" s="35" t="s">
        <v>27</v>
      </c>
      <c r="Z92" s="35"/>
      <c r="AA92" s="35"/>
      <c r="AB92" s="4"/>
      <c r="AC92" s="5"/>
    </row>
    <row r="93" spans="2:29" ht="27.75" customHeight="1" x14ac:dyDescent="0.25">
      <c r="B93" s="31"/>
      <c r="C93" s="61" t="s">
        <v>69</v>
      </c>
      <c r="D93" s="32" t="s">
        <v>194</v>
      </c>
      <c r="E93" s="33"/>
      <c r="F93" s="9"/>
      <c r="G93" s="9">
        <v>204</v>
      </c>
      <c r="H93" s="9">
        <v>207</v>
      </c>
      <c r="I93" s="9"/>
      <c r="J93" s="3">
        <v>2</v>
      </c>
      <c r="K93" s="13" t="s">
        <v>253</v>
      </c>
      <c r="L93" s="13" t="s">
        <v>110</v>
      </c>
      <c r="M93" s="4">
        <v>1</v>
      </c>
      <c r="N93" s="34">
        <v>12</v>
      </c>
      <c r="O93" s="15" t="str">
        <f>VLOOKUP(C93,Dati!$B$18:$F$57,5,FALSE)</f>
        <v>PC</v>
      </c>
      <c r="P93" s="4" t="s">
        <v>26</v>
      </c>
      <c r="Q93" s="3"/>
      <c r="R93" s="16" t="str">
        <f t="shared" ca="1" si="22"/>
        <v>Sostituzione con STI</v>
      </c>
      <c r="S93" s="5" t="s">
        <v>22</v>
      </c>
      <c r="T93" s="4" t="s">
        <v>12</v>
      </c>
      <c r="U93" s="73">
        <v>2019</v>
      </c>
      <c r="V93" s="17" t="str">
        <f t="shared" ca="1" si="23"/>
        <v>Mantenere</v>
      </c>
      <c r="W93" s="15" t="str">
        <f t="shared" ca="1" si="24"/>
        <v>-</v>
      </c>
      <c r="X93" s="35"/>
      <c r="Y93" s="35" t="s">
        <v>27</v>
      </c>
      <c r="Z93" s="35"/>
      <c r="AA93" s="35"/>
      <c r="AB93" s="4"/>
      <c r="AC93" s="5"/>
    </row>
    <row r="94" spans="2:29" ht="38.25" x14ac:dyDescent="0.25">
      <c r="B94" s="31" t="s">
        <v>189</v>
      </c>
      <c r="C94" s="61" t="s">
        <v>43</v>
      </c>
      <c r="D94" s="32" t="s">
        <v>190</v>
      </c>
      <c r="E94" s="33"/>
      <c r="F94" s="9"/>
      <c r="G94" s="9">
        <v>205</v>
      </c>
      <c r="H94" s="9">
        <v>208</v>
      </c>
      <c r="I94" s="9"/>
      <c r="J94" s="3">
        <v>2</v>
      </c>
      <c r="K94" s="13" t="s">
        <v>111</v>
      </c>
      <c r="L94" s="13" t="s">
        <v>110</v>
      </c>
      <c r="M94" s="4">
        <v>0</v>
      </c>
      <c r="N94" s="34">
        <v>5</v>
      </c>
      <c r="O94" s="15" t="str">
        <f>VLOOKUP(C94,Dati!$B$18:$F$57,5,FALSE)</f>
        <v>PC</v>
      </c>
      <c r="P94" s="4" t="s">
        <v>10</v>
      </c>
      <c r="Q94" s="3"/>
      <c r="R94" s="16" t="str">
        <f t="shared" ca="1" si="22"/>
        <v>-</v>
      </c>
      <c r="S94" s="5"/>
      <c r="T94" s="4" t="s">
        <v>12</v>
      </c>
      <c r="U94" s="73">
        <v>2015</v>
      </c>
      <c r="V94" s="17" t="str">
        <f t="shared" ca="1" si="23"/>
        <v>Sostituire</v>
      </c>
      <c r="W94" s="15">
        <f t="shared" ca="1" si="24"/>
        <v>5</v>
      </c>
      <c r="X94" s="35"/>
      <c r="Y94" s="35"/>
      <c r="Z94" s="35"/>
      <c r="AA94" s="35"/>
      <c r="AB94" s="4"/>
      <c r="AC94" s="5"/>
    </row>
    <row r="95" spans="2:29" x14ac:dyDescent="0.25">
      <c r="B95" s="31"/>
      <c r="C95" s="61" t="s">
        <v>33</v>
      </c>
      <c r="D95" s="32"/>
      <c r="E95" s="33"/>
      <c r="F95" s="9"/>
      <c r="G95" s="9">
        <v>206</v>
      </c>
      <c r="H95" s="9">
        <v>209</v>
      </c>
      <c r="I95" s="9"/>
      <c r="J95" s="3">
        <v>2</v>
      </c>
      <c r="K95" s="13" t="s">
        <v>253</v>
      </c>
      <c r="L95" s="13" t="s">
        <v>110</v>
      </c>
      <c r="M95" s="4">
        <v>1</v>
      </c>
      <c r="N95" s="34">
        <v>24</v>
      </c>
      <c r="O95" s="15" t="str">
        <f>VLOOKUP(C95,Dati!$B$18:$F$57,5,FALSE)</f>
        <v>PC</v>
      </c>
      <c r="P95" s="4" t="s">
        <v>4</v>
      </c>
      <c r="Q95" s="3"/>
      <c r="R95" s="16" t="str">
        <f t="shared" ca="1" si="22"/>
        <v>Sostituzione con STI</v>
      </c>
      <c r="S95" s="5" t="s">
        <v>4</v>
      </c>
      <c r="T95" s="4" t="s">
        <v>12</v>
      </c>
      <c r="U95" s="3">
        <v>2018</v>
      </c>
      <c r="V95" s="17" t="str">
        <f t="shared" ca="1" si="23"/>
        <v>Mantenere</v>
      </c>
      <c r="W95" s="15" t="str">
        <f t="shared" ca="1" si="24"/>
        <v>-</v>
      </c>
      <c r="X95" s="35"/>
      <c r="Y95" s="35" t="s">
        <v>27</v>
      </c>
      <c r="Z95" s="35">
        <v>1</v>
      </c>
      <c r="AA95" s="35"/>
      <c r="AB95" s="4"/>
      <c r="AC95" s="5"/>
    </row>
    <row r="96" spans="2:29" x14ac:dyDescent="0.25">
      <c r="B96" s="31"/>
      <c r="C96" s="61" t="s">
        <v>32</v>
      </c>
      <c r="D96" s="32"/>
      <c r="E96" s="33"/>
      <c r="F96" s="9"/>
      <c r="G96" s="9">
        <v>207</v>
      </c>
      <c r="H96" s="9">
        <v>210</v>
      </c>
      <c r="I96" s="9"/>
      <c r="J96" s="3">
        <v>2</v>
      </c>
      <c r="K96" s="13" t="s">
        <v>253</v>
      </c>
      <c r="L96" s="13" t="s">
        <v>110</v>
      </c>
      <c r="M96" s="4">
        <v>1</v>
      </c>
      <c r="N96" s="34"/>
      <c r="O96" s="15" t="str">
        <f>VLOOKUP(C96,Dati!$B$18:$F$57,5,FALSE)</f>
        <v>PC</v>
      </c>
      <c r="P96" s="4" t="s">
        <v>26</v>
      </c>
      <c r="Q96" s="3"/>
      <c r="R96" s="16" t="str">
        <f t="shared" ca="1" si="22"/>
        <v>Sostituzione con STI</v>
      </c>
      <c r="S96" s="5" t="s">
        <v>22</v>
      </c>
      <c r="T96" s="4" t="s">
        <v>12</v>
      </c>
      <c r="U96" s="3">
        <v>2014</v>
      </c>
      <c r="V96" s="17" t="str">
        <f t="shared" ca="1" si="23"/>
        <v>Sostituire</v>
      </c>
      <c r="W96" s="15">
        <f t="shared" ca="1" si="24"/>
        <v>1</v>
      </c>
      <c r="X96" s="35" t="s">
        <v>28</v>
      </c>
      <c r="Y96" s="35" t="s">
        <v>102</v>
      </c>
      <c r="Z96" s="35"/>
      <c r="AA96" s="35">
        <v>1</v>
      </c>
      <c r="AB96" s="4"/>
      <c r="AC96" s="5"/>
    </row>
    <row r="97" spans="2:29" x14ac:dyDescent="0.25">
      <c r="B97" s="31"/>
      <c r="C97" s="61" t="s">
        <v>32</v>
      </c>
      <c r="D97" s="32"/>
      <c r="E97" s="33"/>
      <c r="F97" s="9"/>
      <c r="G97" s="9">
        <v>208</v>
      </c>
      <c r="H97" s="9">
        <v>211</v>
      </c>
      <c r="I97" s="9"/>
      <c r="J97" s="3">
        <v>2</v>
      </c>
      <c r="K97" s="13" t="s">
        <v>253</v>
      </c>
      <c r="L97" s="13" t="s">
        <v>110</v>
      </c>
      <c r="M97" s="4">
        <v>1</v>
      </c>
      <c r="N97" s="34">
        <v>7</v>
      </c>
      <c r="O97" s="15" t="str">
        <f>VLOOKUP(C97,Dati!$B$18:$F$57,5,FALSE)</f>
        <v>PC</v>
      </c>
      <c r="P97" s="4" t="s">
        <v>26</v>
      </c>
      <c r="Q97" s="3"/>
      <c r="R97" s="16" t="str">
        <f t="shared" ca="1" si="22"/>
        <v>Sostituzione con STI</v>
      </c>
      <c r="S97" s="5" t="s">
        <v>5</v>
      </c>
      <c r="T97" s="4" t="s">
        <v>12</v>
      </c>
      <c r="U97" s="3">
        <v>2014</v>
      </c>
      <c r="V97" s="17" t="str">
        <f t="shared" ca="1" si="23"/>
        <v>Sostituire</v>
      </c>
      <c r="W97" s="15">
        <f t="shared" ca="1" si="24"/>
        <v>8</v>
      </c>
      <c r="X97" s="35" t="s">
        <v>28</v>
      </c>
      <c r="Y97" s="35" t="s">
        <v>102</v>
      </c>
      <c r="Z97" s="35"/>
      <c r="AA97" s="35">
        <v>1</v>
      </c>
      <c r="AB97" s="4"/>
      <c r="AC97" s="5"/>
    </row>
    <row r="98" spans="2:29" x14ac:dyDescent="0.25">
      <c r="B98" s="31"/>
      <c r="C98" s="61" t="s">
        <v>32</v>
      </c>
      <c r="D98" s="32"/>
      <c r="E98" s="33"/>
      <c r="F98" s="9"/>
      <c r="G98" s="9">
        <v>209</v>
      </c>
      <c r="H98" s="9">
        <v>212</v>
      </c>
      <c r="I98" s="9"/>
      <c r="J98" s="3">
        <v>2</v>
      </c>
      <c r="K98" s="13" t="s">
        <v>253</v>
      </c>
      <c r="L98" s="13" t="s">
        <v>110</v>
      </c>
      <c r="M98" s="4">
        <v>1</v>
      </c>
      <c r="N98" s="34"/>
      <c r="O98" s="15" t="str">
        <f>VLOOKUP(C98,Dati!$B$18:$F$57,5,FALSE)</f>
        <v>PC</v>
      </c>
      <c r="P98" s="4" t="s">
        <v>26</v>
      </c>
      <c r="Q98" s="3"/>
      <c r="R98" s="16" t="str">
        <f t="shared" ca="1" si="22"/>
        <v>Sostituzione con STI</v>
      </c>
      <c r="S98" s="5" t="s">
        <v>5</v>
      </c>
      <c r="T98" s="4" t="s">
        <v>12</v>
      </c>
      <c r="U98" s="3">
        <v>2014</v>
      </c>
      <c r="V98" s="17" t="str">
        <f t="shared" ca="1" si="23"/>
        <v>Sostituire</v>
      </c>
      <c r="W98" s="15">
        <f t="shared" ca="1" si="24"/>
        <v>1</v>
      </c>
      <c r="X98" s="35" t="s">
        <v>28</v>
      </c>
      <c r="Y98" s="35" t="s">
        <v>102</v>
      </c>
      <c r="Z98" s="35"/>
      <c r="AA98" s="35">
        <v>1</v>
      </c>
      <c r="AB98" s="4"/>
      <c r="AC98" s="5"/>
    </row>
    <row r="99" spans="2:29" ht="25.5" x14ac:dyDescent="0.25">
      <c r="B99" s="31"/>
      <c r="C99" s="61" t="s">
        <v>32</v>
      </c>
      <c r="D99" s="32" t="s">
        <v>269</v>
      </c>
      <c r="E99" s="33"/>
      <c r="F99" s="9"/>
      <c r="G99" s="9">
        <v>210</v>
      </c>
      <c r="H99" s="9">
        <v>213</v>
      </c>
      <c r="I99" s="9"/>
      <c r="J99" s="3">
        <v>2</v>
      </c>
      <c r="K99" s="13" t="s">
        <v>253</v>
      </c>
      <c r="L99" s="13" t="s">
        <v>110</v>
      </c>
      <c r="M99" s="4">
        <v>1</v>
      </c>
      <c r="N99" s="34">
        <v>6</v>
      </c>
      <c r="O99" s="15" t="str">
        <f>VLOOKUP(C99,Dati!$B$18:$F$57,5,FALSE)</f>
        <v>PC</v>
      </c>
      <c r="P99" s="4" t="s">
        <v>26</v>
      </c>
      <c r="Q99" s="3"/>
      <c r="R99" s="16" t="str">
        <f t="shared" ca="1" si="22"/>
        <v>Sostituzione con STI</v>
      </c>
      <c r="S99" s="5" t="s">
        <v>5</v>
      </c>
      <c r="T99" s="4" t="s">
        <v>12</v>
      </c>
      <c r="U99" s="3">
        <v>2014</v>
      </c>
      <c r="V99" s="17" t="str">
        <f t="shared" ca="1" si="23"/>
        <v>Sostituire</v>
      </c>
      <c r="W99" s="15">
        <f t="shared" ca="1" si="24"/>
        <v>7</v>
      </c>
      <c r="X99" s="35"/>
      <c r="Y99" s="35" t="s">
        <v>102</v>
      </c>
      <c r="Z99" s="35"/>
      <c r="AA99" s="35">
        <v>1</v>
      </c>
      <c r="AB99" s="4"/>
      <c r="AC99" s="5"/>
    </row>
    <row r="100" spans="2:29" x14ac:dyDescent="0.25">
      <c r="B100" s="31"/>
      <c r="C100" s="61" t="s">
        <v>32</v>
      </c>
      <c r="D100" s="32"/>
      <c r="E100" s="33"/>
      <c r="F100" s="9"/>
      <c r="G100" s="9">
        <v>211</v>
      </c>
      <c r="H100" s="9">
        <v>214</v>
      </c>
      <c r="I100" s="9"/>
      <c r="J100" s="3">
        <v>2</v>
      </c>
      <c r="K100" s="13" t="s">
        <v>253</v>
      </c>
      <c r="L100" s="13" t="s">
        <v>110</v>
      </c>
      <c r="M100" s="4">
        <v>1</v>
      </c>
      <c r="N100" s="34"/>
      <c r="O100" s="15" t="str">
        <f>VLOOKUP(C100,Dati!$B$18:$F$57,5,FALSE)</f>
        <v>PC</v>
      </c>
      <c r="P100" s="4" t="s">
        <v>26</v>
      </c>
      <c r="Q100" s="3"/>
      <c r="R100" s="16" t="str">
        <f t="shared" ca="1" si="22"/>
        <v>Sostituzione con STI</v>
      </c>
      <c r="S100" s="5"/>
      <c r="T100" s="4" t="s">
        <v>12</v>
      </c>
      <c r="U100" s="3"/>
      <c r="V100" s="17" t="str">
        <f t="shared" ca="1" si="23"/>
        <v>-</v>
      </c>
      <c r="W100" s="15" t="str">
        <f t="shared" ca="1" si="24"/>
        <v>-</v>
      </c>
      <c r="X100" s="35"/>
      <c r="Y100" s="35"/>
      <c r="Z100" s="35"/>
      <c r="AA100" s="35"/>
      <c r="AB100" s="4"/>
      <c r="AC100" s="5"/>
    </row>
    <row r="101" spans="2:29" x14ac:dyDescent="0.25">
      <c r="B101" s="31"/>
      <c r="C101" s="61" t="s">
        <v>31</v>
      </c>
      <c r="D101" s="32"/>
      <c r="E101" s="33"/>
      <c r="F101" s="9"/>
      <c r="G101" s="9">
        <v>212</v>
      </c>
      <c r="H101" s="9">
        <v>215</v>
      </c>
      <c r="I101" s="9"/>
      <c r="J101" s="3">
        <v>2</v>
      </c>
      <c r="K101" s="13" t="s">
        <v>253</v>
      </c>
      <c r="L101" s="13" t="s">
        <v>110</v>
      </c>
      <c r="M101" s="4"/>
      <c r="N101" s="34"/>
      <c r="O101" s="15" t="str">
        <f>VLOOKUP(C101,Dati!$B$18:$F$57,5,FALSE)</f>
        <v>-</v>
      </c>
      <c r="P101" s="4" t="s">
        <v>10</v>
      </c>
      <c r="Q101" s="3"/>
      <c r="R101" s="16" t="str">
        <f t="shared" ca="1" si="22"/>
        <v>-</v>
      </c>
      <c r="S101" s="5"/>
      <c r="T101" s="4"/>
      <c r="U101" s="3"/>
      <c r="V101" s="17" t="str">
        <f t="shared" ca="1" si="23"/>
        <v>-</v>
      </c>
      <c r="W101" s="15" t="str">
        <f t="shared" ca="1" si="24"/>
        <v>-</v>
      </c>
      <c r="X101" s="35"/>
      <c r="Y101" s="35"/>
      <c r="Z101" s="35"/>
      <c r="AA101" s="35"/>
      <c r="AB101" s="4"/>
      <c r="AC101" s="5"/>
    </row>
    <row r="102" spans="2:29" ht="25.5" x14ac:dyDescent="0.25">
      <c r="B102" s="31" t="s">
        <v>270</v>
      </c>
      <c r="C102" s="61" t="s">
        <v>34</v>
      </c>
      <c r="D102" s="32" t="s">
        <v>254</v>
      </c>
      <c r="E102" s="33"/>
      <c r="F102" s="9"/>
      <c r="G102" s="75">
        <v>302</v>
      </c>
      <c r="H102" s="9" t="s">
        <v>108</v>
      </c>
      <c r="I102" s="9" t="s">
        <v>155</v>
      </c>
      <c r="J102" s="3">
        <v>3</v>
      </c>
      <c r="K102" s="13" t="s">
        <v>200</v>
      </c>
      <c r="L102" s="13" t="s">
        <v>110</v>
      </c>
      <c r="M102" s="4">
        <v>2</v>
      </c>
      <c r="N102" s="34"/>
      <c r="O102" s="15" t="str">
        <f>VLOOKUP(C102,Dati!$B$18:$F$57,5,FALSE)</f>
        <v>Postazioni</v>
      </c>
      <c r="P102" s="4" t="s">
        <v>10</v>
      </c>
      <c r="Q102" s="3"/>
      <c r="R102" s="16" t="str">
        <f t="shared" ca="1" si="22"/>
        <v>-</v>
      </c>
      <c r="S102" s="5"/>
      <c r="T102" s="4" t="s">
        <v>12</v>
      </c>
      <c r="U102" s="3">
        <v>2014</v>
      </c>
      <c r="V102" s="17" t="str">
        <f t="shared" ca="1" si="23"/>
        <v>Sostituire</v>
      </c>
      <c r="W102" s="15">
        <f t="shared" ca="1" si="24"/>
        <v>2</v>
      </c>
      <c r="X102" s="35"/>
      <c r="Y102" s="35"/>
      <c r="Z102" s="35"/>
      <c r="AA102" s="35"/>
      <c r="AB102" s="4"/>
      <c r="AC102" s="5"/>
    </row>
    <row r="103" spans="2:29" ht="28.5" customHeight="1" x14ac:dyDescent="0.25">
      <c r="B103" s="31" t="s">
        <v>208</v>
      </c>
      <c r="C103" s="61" t="s">
        <v>32</v>
      </c>
      <c r="D103" s="32" t="s">
        <v>272</v>
      </c>
      <c r="E103" s="33"/>
      <c r="F103" s="9"/>
      <c r="G103" s="9">
        <v>301</v>
      </c>
      <c r="H103" s="9" t="s">
        <v>108</v>
      </c>
      <c r="I103" s="9" t="s">
        <v>156</v>
      </c>
      <c r="J103" s="3">
        <v>3</v>
      </c>
      <c r="K103" s="13" t="s">
        <v>200</v>
      </c>
      <c r="L103" s="13" t="s">
        <v>110</v>
      </c>
      <c r="M103" s="4">
        <v>1</v>
      </c>
      <c r="N103" s="34">
        <v>15</v>
      </c>
      <c r="O103" s="15" t="str">
        <f>VLOOKUP(C103,Dati!$B$18:$F$57,5,FALSE)</f>
        <v>PC</v>
      </c>
      <c r="P103" s="4" t="s">
        <v>4</v>
      </c>
      <c r="Q103" s="3"/>
      <c r="R103" s="16" t="str">
        <f t="shared" ca="1" si="22"/>
        <v>Sostituzione con STI</v>
      </c>
      <c r="S103" s="5" t="s">
        <v>4</v>
      </c>
      <c r="T103" s="4" t="s">
        <v>12</v>
      </c>
      <c r="U103" s="3">
        <v>2010</v>
      </c>
      <c r="V103" s="17" t="str">
        <f t="shared" ca="1" si="23"/>
        <v>Sostituire</v>
      </c>
      <c r="W103" s="15">
        <v>25</v>
      </c>
      <c r="X103" s="35"/>
      <c r="Y103" s="35" t="s">
        <v>27</v>
      </c>
      <c r="Z103" s="35"/>
      <c r="AA103" s="35"/>
      <c r="AB103" s="4"/>
      <c r="AC103" s="5"/>
    </row>
    <row r="104" spans="2:29" ht="32.25" customHeight="1" x14ac:dyDescent="0.25">
      <c r="B104" s="31" t="s">
        <v>208</v>
      </c>
      <c r="C104" s="61" t="s">
        <v>32</v>
      </c>
      <c r="D104" s="32" t="s">
        <v>279</v>
      </c>
      <c r="E104" s="33"/>
      <c r="F104" s="9"/>
      <c r="G104" s="9">
        <v>303</v>
      </c>
      <c r="H104" s="9" t="s">
        <v>108</v>
      </c>
      <c r="I104" s="9" t="s">
        <v>157</v>
      </c>
      <c r="J104" s="3">
        <v>3</v>
      </c>
      <c r="K104" s="13" t="s">
        <v>200</v>
      </c>
      <c r="L104" s="13" t="s">
        <v>110</v>
      </c>
      <c r="M104" s="4">
        <v>1</v>
      </c>
      <c r="N104" s="34">
        <v>1</v>
      </c>
      <c r="O104" s="15" t="str">
        <f>VLOOKUP(C104,Dati!$B$18:$F$57,5,FALSE)</f>
        <v>PC</v>
      </c>
      <c r="P104" s="4" t="s">
        <v>4</v>
      </c>
      <c r="Q104" s="3"/>
      <c r="R104" s="16" t="str">
        <f t="shared" ca="1" si="22"/>
        <v>Sostituzione con STI</v>
      </c>
      <c r="S104" s="5" t="s">
        <v>4</v>
      </c>
      <c r="T104" s="4" t="s">
        <v>12</v>
      </c>
      <c r="U104" s="3">
        <v>2010</v>
      </c>
      <c r="V104" s="17" t="str">
        <f t="shared" ca="1" si="23"/>
        <v>Sostituire</v>
      </c>
      <c r="W104" s="15">
        <f t="shared" ca="1" si="24"/>
        <v>2</v>
      </c>
      <c r="X104" s="35"/>
      <c r="Y104" s="35" t="s">
        <v>27</v>
      </c>
      <c r="Z104" s="35"/>
      <c r="AA104" s="35"/>
      <c r="AB104" s="4"/>
      <c r="AC104" s="5"/>
    </row>
    <row r="105" spans="2:29" hidden="1" x14ac:dyDescent="0.25">
      <c r="B105" s="31" t="s">
        <v>201</v>
      </c>
      <c r="C105" s="61" t="s">
        <v>34</v>
      </c>
      <c r="D105" s="32"/>
      <c r="E105" s="33"/>
      <c r="F105" s="9"/>
      <c r="G105" s="9">
        <v>304</v>
      </c>
      <c r="H105" s="9" t="s">
        <v>108</v>
      </c>
      <c r="I105" s="9" t="s">
        <v>158</v>
      </c>
      <c r="J105" s="3">
        <v>3</v>
      </c>
      <c r="K105" s="13" t="s">
        <v>200</v>
      </c>
      <c r="L105" s="13" t="s">
        <v>110</v>
      </c>
      <c r="M105" s="4">
        <v>2</v>
      </c>
      <c r="N105" s="34"/>
      <c r="O105" s="15" t="str">
        <f>VLOOKUP(C105,Dati!$B$18:$F$57,5,FALSE)</f>
        <v>Postazioni</v>
      </c>
      <c r="P105" s="4" t="s">
        <v>10</v>
      </c>
      <c r="Q105" s="3"/>
      <c r="R105" s="16" t="str">
        <f t="shared" ca="1" si="22"/>
        <v>-</v>
      </c>
      <c r="S105" s="5"/>
      <c r="T105" s="4" t="s">
        <v>12</v>
      </c>
      <c r="U105" s="3">
        <v>2009</v>
      </c>
      <c r="V105" s="17" t="str">
        <f t="shared" ca="1" si="23"/>
        <v>Sostituire</v>
      </c>
      <c r="W105" s="15">
        <f t="shared" ca="1" si="24"/>
        <v>2</v>
      </c>
      <c r="X105" s="35"/>
      <c r="Y105" s="35"/>
      <c r="Z105" s="35"/>
      <c r="AA105" s="35"/>
      <c r="AB105" s="4"/>
      <c r="AC105" s="5"/>
    </row>
    <row r="106" spans="2:29" x14ac:dyDescent="0.25">
      <c r="B106" s="31" t="s">
        <v>202</v>
      </c>
      <c r="C106" s="61" t="s">
        <v>32</v>
      </c>
      <c r="D106" s="32"/>
      <c r="E106" s="33"/>
      <c r="F106" s="9"/>
      <c r="G106" s="9">
        <v>305</v>
      </c>
      <c r="H106" s="9" t="s">
        <v>108</v>
      </c>
      <c r="I106" s="9" t="s">
        <v>159</v>
      </c>
      <c r="J106" s="3">
        <v>3</v>
      </c>
      <c r="K106" s="13" t="s">
        <v>200</v>
      </c>
      <c r="L106" s="13" t="s">
        <v>110</v>
      </c>
      <c r="M106" s="4">
        <v>1</v>
      </c>
      <c r="N106" s="34">
        <v>1</v>
      </c>
      <c r="O106" s="15" t="str">
        <f>VLOOKUP(C106,Dati!$B$18:$F$57,5,FALSE)</f>
        <v>PC</v>
      </c>
      <c r="P106" s="4" t="s">
        <v>4</v>
      </c>
      <c r="Q106" s="3"/>
      <c r="R106" s="16" t="str">
        <f t="shared" ca="1" si="22"/>
        <v>Sostituzione con STI</v>
      </c>
      <c r="S106" s="5" t="s">
        <v>4</v>
      </c>
      <c r="T106" s="4" t="s">
        <v>12</v>
      </c>
      <c r="U106" s="3">
        <v>2014</v>
      </c>
      <c r="V106" s="17" t="str">
        <f t="shared" ca="1" si="23"/>
        <v>Sostituire</v>
      </c>
      <c r="W106" s="15">
        <f t="shared" ca="1" si="24"/>
        <v>2</v>
      </c>
      <c r="X106" s="35"/>
      <c r="Y106" s="35" t="s">
        <v>27</v>
      </c>
      <c r="Z106" s="35"/>
      <c r="AA106" s="35">
        <v>1</v>
      </c>
      <c r="AB106" s="4"/>
      <c r="AC106" s="5"/>
    </row>
    <row r="107" spans="2:29" hidden="1" x14ac:dyDescent="0.25">
      <c r="B107" s="31" t="s">
        <v>201</v>
      </c>
      <c r="C107" s="61" t="s">
        <v>34</v>
      </c>
      <c r="D107" s="32"/>
      <c r="E107" s="33"/>
      <c r="F107" s="9"/>
      <c r="G107" s="9">
        <v>306</v>
      </c>
      <c r="H107" s="9" t="s">
        <v>108</v>
      </c>
      <c r="I107" s="9" t="s">
        <v>160</v>
      </c>
      <c r="J107" s="3">
        <v>3</v>
      </c>
      <c r="K107" s="13" t="s">
        <v>200</v>
      </c>
      <c r="L107" s="13" t="s">
        <v>110</v>
      </c>
      <c r="M107" s="4">
        <v>2</v>
      </c>
      <c r="N107" s="34"/>
      <c r="O107" s="15" t="str">
        <f>VLOOKUP(C107,Dati!$B$18:$F$57,5,FALSE)</f>
        <v>Postazioni</v>
      </c>
      <c r="P107" s="4" t="s">
        <v>10</v>
      </c>
      <c r="Q107" s="3"/>
      <c r="R107" s="16" t="str">
        <f t="shared" ca="1" si="22"/>
        <v>-</v>
      </c>
      <c r="S107" s="5"/>
      <c r="T107" s="4" t="s">
        <v>12</v>
      </c>
      <c r="U107" s="3">
        <v>2010</v>
      </c>
      <c r="V107" s="17" t="str">
        <f t="shared" ca="1" si="23"/>
        <v>Sostituire</v>
      </c>
      <c r="W107" s="15">
        <f t="shared" ca="1" si="24"/>
        <v>2</v>
      </c>
      <c r="X107" s="35"/>
      <c r="Y107" s="35"/>
      <c r="Z107" s="35"/>
      <c r="AA107" s="35"/>
      <c r="AB107" s="4"/>
      <c r="AC107" s="5"/>
    </row>
    <row r="108" spans="2:29" x14ac:dyDescent="0.25">
      <c r="B108" s="31" t="s">
        <v>203</v>
      </c>
      <c r="C108" s="61" t="s">
        <v>32</v>
      </c>
      <c r="D108" s="32"/>
      <c r="E108" s="33"/>
      <c r="F108" s="9"/>
      <c r="G108" s="9">
        <v>307</v>
      </c>
      <c r="H108" s="9" t="s">
        <v>108</v>
      </c>
      <c r="I108" s="9" t="s">
        <v>161</v>
      </c>
      <c r="J108" s="3">
        <v>3</v>
      </c>
      <c r="K108" s="13" t="s">
        <v>200</v>
      </c>
      <c r="L108" s="13" t="s">
        <v>110</v>
      </c>
      <c r="M108" s="4">
        <v>1</v>
      </c>
      <c r="N108" s="34"/>
      <c r="O108" s="15" t="str">
        <f>VLOOKUP(C108,Dati!$B$18:$F$57,5,FALSE)</f>
        <v>PC</v>
      </c>
      <c r="P108" s="4" t="s">
        <v>4</v>
      </c>
      <c r="Q108" s="3"/>
      <c r="R108" s="16" t="str">
        <f t="shared" ca="1" si="22"/>
        <v>Sostituzione con STI</v>
      </c>
      <c r="S108" s="5" t="s">
        <v>4</v>
      </c>
      <c r="T108" s="4" t="s">
        <v>12</v>
      </c>
      <c r="U108" s="3">
        <v>2016</v>
      </c>
      <c r="V108" s="17" t="str">
        <f t="shared" ca="1" si="23"/>
        <v>Sostituire</v>
      </c>
      <c r="W108" s="15">
        <f t="shared" ca="1" si="24"/>
        <v>1</v>
      </c>
      <c r="X108" s="35"/>
      <c r="Y108" s="35" t="s">
        <v>27</v>
      </c>
      <c r="Z108" s="35"/>
      <c r="AA108" s="35">
        <v>1</v>
      </c>
      <c r="AB108" s="4"/>
      <c r="AC108" s="5"/>
    </row>
    <row r="109" spans="2:29" ht="51" x14ac:dyDescent="0.25">
      <c r="B109" s="31" t="s">
        <v>204</v>
      </c>
      <c r="C109" s="61" t="s">
        <v>32</v>
      </c>
      <c r="D109" s="32" t="s">
        <v>271</v>
      </c>
      <c r="E109" s="33"/>
      <c r="F109" s="9"/>
      <c r="G109" s="9">
        <v>308</v>
      </c>
      <c r="H109" s="9" t="s">
        <v>108</v>
      </c>
      <c r="I109" s="9" t="s">
        <v>162</v>
      </c>
      <c r="J109" s="3">
        <v>3</v>
      </c>
      <c r="K109" s="13" t="s">
        <v>200</v>
      </c>
      <c r="L109" s="13" t="s">
        <v>110</v>
      </c>
      <c r="M109" s="4">
        <v>1</v>
      </c>
      <c r="N109" s="34">
        <v>18</v>
      </c>
      <c r="O109" s="15" t="str">
        <f>VLOOKUP(C109,Dati!$B$18:$F$57,5,FALSE)</f>
        <v>PC</v>
      </c>
      <c r="P109" s="4" t="s">
        <v>4</v>
      </c>
      <c r="Q109" s="3"/>
      <c r="R109" s="16" t="str">
        <f t="shared" ca="1" si="22"/>
        <v>Sostituzione con STI</v>
      </c>
      <c r="S109" s="5" t="s">
        <v>22</v>
      </c>
      <c r="T109" s="4" t="s">
        <v>12</v>
      </c>
      <c r="U109" s="3">
        <v>2015</v>
      </c>
      <c r="V109" s="17" t="str">
        <f t="shared" ca="1" si="23"/>
        <v>Sostituire</v>
      </c>
      <c r="W109" s="15">
        <v>25</v>
      </c>
      <c r="X109" s="35" t="s">
        <v>27</v>
      </c>
      <c r="Y109" s="35"/>
      <c r="Z109" s="35"/>
      <c r="AA109" s="35">
        <v>1</v>
      </c>
      <c r="AB109" s="4"/>
      <c r="AC109" s="5"/>
    </row>
    <row r="110" spans="2:29" x14ac:dyDescent="0.25">
      <c r="B110" s="31"/>
      <c r="C110" s="61" t="s">
        <v>34</v>
      </c>
      <c r="D110" s="32"/>
      <c r="E110" s="33"/>
      <c r="F110" s="9"/>
      <c r="G110" s="9">
        <v>309</v>
      </c>
      <c r="H110" s="9" t="s">
        <v>108</v>
      </c>
      <c r="I110" s="9" t="s">
        <v>163</v>
      </c>
      <c r="J110" s="3">
        <v>3</v>
      </c>
      <c r="K110" s="13" t="s">
        <v>200</v>
      </c>
      <c r="L110" s="13" t="s">
        <v>110</v>
      </c>
      <c r="M110" s="4">
        <v>3</v>
      </c>
      <c r="N110" s="34"/>
      <c r="O110" s="15" t="str">
        <f>VLOOKUP(C110,Dati!$B$18:$F$57,5,FALSE)</f>
        <v>Postazioni</v>
      </c>
      <c r="P110" s="4" t="s">
        <v>10</v>
      </c>
      <c r="Q110" s="3"/>
      <c r="R110" s="16" t="str">
        <f t="shared" ca="1" si="22"/>
        <v>-</v>
      </c>
      <c r="S110" s="5"/>
      <c r="T110" s="4" t="s">
        <v>12</v>
      </c>
      <c r="U110" s="3">
        <v>2010</v>
      </c>
      <c r="V110" s="17" t="str">
        <f t="shared" ca="1" si="23"/>
        <v>Sostituire</v>
      </c>
      <c r="W110" s="15">
        <f t="shared" ca="1" si="24"/>
        <v>3</v>
      </c>
      <c r="X110" s="35"/>
      <c r="Y110" s="35"/>
      <c r="Z110" s="35"/>
      <c r="AA110" s="35"/>
      <c r="AB110" s="4"/>
      <c r="AC110" s="5"/>
    </row>
    <row r="111" spans="2:29" x14ac:dyDescent="0.25">
      <c r="B111" s="31" t="s">
        <v>205</v>
      </c>
      <c r="C111" s="61" t="s">
        <v>32</v>
      </c>
      <c r="D111" s="32"/>
      <c r="E111" s="33"/>
      <c r="F111" s="9"/>
      <c r="G111" s="9">
        <v>310</v>
      </c>
      <c r="H111" s="9" t="s">
        <v>108</v>
      </c>
      <c r="I111" s="9" t="s">
        <v>164</v>
      </c>
      <c r="J111" s="3">
        <v>3</v>
      </c>
      <c r="K111" s="13" t="s">
        <v>200</v>
      </c>
      <c r="L111" s="13" t="s">
        <v>110</v>
      </c>
      <c r="M111" s="4">
        <v>1</v>
      </c>
      <c r="N111" s="34"/>
      <c r="O111" s="15" t="str">
        <f>VLOOKUP(C111,Dati!$B$18:$F$57,5,FALSE)</f>
        <v>PC</v>
      </c>
      <c r="P111" s="4" t="s">
        <v>26</v>
      </c>
      <c r="Q111" s="3"/>
      <c r="R111" s="16" t="str">
        <f t="shared" ca="1" si="22"/>
        <v>Sostituzione con STI</v>
      </c>
      <c r="S111" s="5" t="s">
        <v>22</v>
      </c>
      <c r="T111" s="4" t="s">
        <v>12</v>
      </c>
      <c r="U111" s="3">
        <v>2010</v>
      </c>
      <c r="V111" s="17" t="str">
        <f t="shared" ca="1" si="23"/>
        <v>Sostituire</v>
      </c>
      <c r="W111" s="15">
        <f t="shared" ca="1" si="24"/>
        <v>1</v>
      </c>
      <c r="X111" s="35" t="s">
        <v>27</v>
      </c>
      <c r="Y111" s="35"/>
      <c r="Z111" s="35"/>
      <c r="AA111" s="35">
        <v>1</v>
      </c>
      <c r="AB111" s="4"/>
      <c r="AC111" s="5"/>
    </row>
    <row r="112" spans="2:29" ht="65.25" customHeight="1" x14ac:dyDescent="0.25">
      <c r="B112" s="31" t="s">
        <v>207</v>
      </c>
      <c r="C112" s="61" t="s">
        <v>32</v>
      </c>
      <c r="D112" s="32" t="s">
        <v>278</v>
      </c>
      <c r="E112" s="65"/>
      <c r="F112" s="66"/>
      <c r="G112" s="66">
        <v>311</v>
      </c>
      <c r="H112" s="66" t="s">
        <v>108</v>
      </c>
      <c r="I112" s="66" t="s">
        <v>165</v>
      </c>
      <c r="J112" s="67">
        <v>3</v>
      </c>
      <c r="K112" s="13" t="s">
        <v>200</v>
      </c>
      <c r="L112" s="68" t="s">
        <v>110</v>
      </c>
      <c r="M112" s="69">
        <v>1</v>
      </c>
      <c r="N112" s="70"/>
      <c r="O112" s="15" t="str">
        <f>VLOOKUP(C112,Dati!$B$18:$F$57,5,FALSE)</f>
        <v>PC</v>
      </c>
      <c r="P112" s="4" t="s">
        <v>19</v>
      </c>
      <c r="Q112" s="3"/>
      <c r="R112" s="16" t="str">
        <f t="shared" ca="1" si="22"/>
        <v>Acquisto STI</v>
      </c>
      <c r="S112" s="5" t="s">
        <v>22</v>
      </c>
      <c r="T112" s="4" t="s">
        <v>12</v>
      </c>
      <c r="U112" s="3">
        <v>2013</v>
      </c>
      <c r="V112" s="17" t="str">
        <f t="shared" ca="1" si="23"/>
        <v>Sostituire</v>
      </c>
      <c r="W112" s="15">
        <f t="shared" ca="1" si="24"/>
        <v>1</v>
      </c>
      <c r="X112" s="35"/>
      <c r="Y112" s="35"/>
      <c r="Z112" s="35"/>
      <c r="AA112" s="35"/>
      <c r="AB112" s="4"/>
      <c r="AC112" s="5"/>
    </row>
    <row r="113" spans="2:29" ht="63.75" x14ac:dyDescent="0.25">
      <c r="B113" s="31"/>
      <c r="C113" s="61" t="s">
        <v>90</v>
      </c>
      <c r="D113" s="32" t="s">
        <v>274</v>
      </c>
      <c r="E113" s="33"/>
      <c r="F113" s="9"/>
      <c r="G113" s="9" t="s">
        <v>108</v>
      </c>
      <c r="H113" s="9" t="s">
        <v>108</v>
      </c>
      <c r="I113" s="9" t="s">
        <v>166</v>
      </c>
      <c r="J113" s="3">
        <v>3</v>
      </c>
      <c r="K113" s="13" t="s">
        <v>111</v>
      </c>
      <c r="L113" s="13" t="s">
        <v>110</v>
      </c>
      <c r="M113" s="4">
        <v>1</v>
      </c>
      <c r="N113" s="34">
        <v>2</v>
      </c>
      <c r="O113" s="15" t="str">
        <f>VLOOKUP(C113,Dati!$B$18:$F$57,5,FALSE)</f>
        <v>MFP</v>
      </c>
      <c r="P113" s="4" t="s">
        <v>10</v>
      </c>
      <c r="Q113" s="3"/>
      <c r="R113" s="16" t="str">
        <f t="shared" ca="1" si="0"/>
        <v>-</v>
      </c>
      <c r="S113" s="5"/>
      <c r="T113" s="4"/>
      <c r="U113" s="3"/>
      <c r="V113" s="17" t="str">
        <f t="shared" ca="1" si="1"/>
        <v>-</v>
      </c>
      <c r="W113" s="15" t="str">
        <f t="shared" ref="W113:W114" ca="1" si="25">IF(H113="","N/A",IF(T113="Necessario",M113+N113,IF(AND(AND(T113&lt;&gt;"Non necessario",T113&lt;&gt;""),U113&lt;&gt;""),IF(YEAR(TODAY())-U113&gt;=6,M113+N113,"-"),"-")))</f>
        <v>-</v>
      </c>
      <c r="X113" s="35"/>
      <c r="Y113" s="35"/>
      <c r="Z113" s="35"/>
      <c r="AA113" s="35"/>
      <c r="AB113" s="4"/>
      <c r="AC113" s="5"/>
    </row>
    <row r="114" spans="2:29" hidden="1" x14ac:dyDescent="0.25">
      <c r="B114" s="31" t="s">
        <v>206</v>
      </c>
      <c r="C114" s="61" t="s">
        <v>31</v>
      </c>
      <c r="D114" s="32"/>
      <c r="E114" s="33"/>
      <c r="F114" s="9"/>
      <c r="G114" s="9">
        <v>312</v>
      </c>
      <c r="H114" s="9" t="s">
        <v>108</v>
      </c>
      <c r="I114" s="9" t="s">
        <v>167</v>
      </c>
      <c r="J114" s="3">
        <v>3</v>
      </c>
      <c r="K114" s="13" t="s">
        <v>111</v>
      </c>
      <c r="L114" s="13" t="s">
        <v>110</v>
      </c>
      <c r="M114" s="4"/>
      <c r="N114" s="34"/>
      <c r="O114" s="15" t="str">
        <f>VLOOKUP(C114,Dati!$B$18:$F$57,5,FALSE)</f>
        <v>-</v>
      </c>
      <c r="P114" s="4" t="s">
        <v>10</v>
      </c>
      <c r="Q114" s="3"/>
      <c r="R114" s="16" t="str">
        <f t="shared" ca="1" si="0"/>
        <v>-</v>
      </c>
      <c r="S114" s="5"/>
      <c r="T114" s="4"/>
      <c r="U114" s="3"/>
      <c r="V114" s="17" t="str">
        <f t="shared" ca="1" si="1"/>
        <v>-</v>
      </c>
      <c r="W114" s="15" t="str">
        <f t="shared" ca="1" si="25"/>
        <v>-</v>
      </c>
      <c r="X114" s="35"/>
      <c r="Y114" s="35"/>
      <c r="Z114" s="35"/>
      <c r="AA114" s="35"/>
      <c r="AB114" s="4"/>
      <c r="AC114" s="5"/>
    </row>
    <row r="115" spans="2:29" ht="38.25" hidden="1" x14ac:dyDescent="0.25">
      <c r="B115" s="31"/>
      <c r="C115" s="61" t="s">
        <v>46</v>
      </c>
      <c r="D115" s="32" t="s">
        <v>273</v>
      </c>
      <c r="E115" s="65"/>
      <c r="F115" s="66"/>
      <c r="G115" s="66"/>
      <c r="H115" s="66" t="s">
        <v>108</v>
      </c>
      <c r="I115" s="66" t="s">
        <v>179</v>
      </c>
      <c r="J115" s="67" t="s">
        <v>115</v>
      </c>
      <c r="K115" s="13" t="s">
        <v>111</v>
      </c>
      <c r="L115" s="68" t="s">
        <v>175</v>
      </c>
      <c r="M115" s="69"/>
      <c r="N115" s="70"/>
      <c r="O115" s="15" t="str">
        <f>VLOOKUP(C115,Dati!$B$18:$F$57,5,FALSE)</f>
        <v>-</v>
      </c>
      <c r="P115" s="4" t="s">
        <v>10</v>
      </c>
      <c r="Q115" s="3"/>
      <c r="R115" s="16" t="str">
        <f t="shared" ref="R115:R119" ca="1" si="26">IF(H115="","N/A",IF(OR(P115="Beamer semplice",P115="LIM"),"Sostituzione con STI",IF(P115="Non presente","Acquisto STI",IF(AND(AND(P115&lt;&gt;"Non necessario",P115&lt;&gt;""),Q115&lt;&gt;""),IF(YEAR(TODAY())-Q115&gt;=6,"Sostituzione con STI","Dispositivo mantenuto"),"-"))))</f>
        <v>-</v>
      </c>
      <c r="S115" s="5"/>
      <c r="T115" s="4"/>
      <c r="U115" s="3"/>
      <c r="V115" s="17" t="str">
        <f t="shared" ref="V115:V119" ca="1" si="27">IF(H115="","N/A",IF(T115="Necessario","Acquistare",IF(AND(AND(T115&lt;&gt;"Non necessario",T115&lt;&gt;""),U115&lt;&gt;""),IF(YEAR(TODAY())-U115&gt;=6,"Sostituire","Mantenere"),"-")))</f>
        <v>-</v>
      </c>
      <c r="W115" s="15" t="str">
        <f t="shared" ref="W115:W119" ca="1" si="28">IF(H115="","N/A",IF(T115="Necessario",M115+N115,IF(AND(AND(T115&lt;&gt;"Non necessario",T115&lt;&gt;""),U115&lt;&gt;""),IF(YEAR(TODAY())-U115&gt;=6,M115+N115,"-"),"-")))</f>
        <v>-</v>
      </c>
      <c r="X115" s="35"/>
      <c r="Y115" s="35"/>
      <c r="Z115" s="35"/>
      <c r="AA115" s="35"/>
      <c r="AB115" s="69"/>
      <c r="AC115" s="71"/>
    </row>
    <row r="116" spans="2:29" hidden="1" x14ac:dyDescent="0.25">
      <c r="B116" s="31" t="s">
        <v>178</v>
      </c>
      <c r="C116" s="61" t="s">
        <v>91</v>
      </c>
      <c r="D116" s="32"/>
      <c r="E116" s="65"/>
      <c r="F116" s="66"/>
      <c r="G116" s="66"/>
      <c r="H116" s="66" t="s">
        <v>108</v>
      </c>
      <c r="I116" s="66" t="s">
        <v>177</v>
      </c>
      <c r="J116" s="67" t="s">
        <v>115</v>
      </c>
      <c r="K116" s="13" t="s">
        <v>111</v>
      </c>
      <c r="L116" s="68" t="s">
        <v>175</v>
      </c>
      <c r="M116" s="69"/>
      <c r="N116" s="70"/>
      <c r="O116" s="15" t="str">
        <f>VLOOKUP(C116,Dati!$B$18:$F$57,5,FALSE)</f>
        <v>-</v>
      </c>
      <c r="P116" s="4" t="s">
        <v>10</v>
      </c>
      <c r="Q116" s="3"/>
      <c r="R116" s="16" t="str">
        <f t="shared" ca="1" si="26"/>
        <v>-</v>
      </c>
      <c r="S116" s="5"/>
      <c r="T116" s="4"/>
      <c r="U116" s="3"/>
      <c r="V116" s="17" t="str">
        <f t="shared" ca="1" si="27"/>
        <v>-</v>
      </c>
      <c r="W116" s="15" t="str">
        <f t="shared" ca="1" si="28"/>
        <v>-</v>
      </c>
      <c r="X116" s="35"/>
      <c r="Y116" s="35"/>
      <c r="Z116" s="35"/>
      <c r="AA116" s="35"/>
      <c r="AB116" s="69"/>
      <c r="AC116" s="71"/>
    </row>
    <row r="117" spans="2:29" hidden="1" x14ac:dyDescent="0.25">
      <c r="B117" s="31" t="s">
        <v>174</v>
      </c>
      <c r="C117" s="61" t="s">
        <v>34</v>
      </c>
      <c r="D117" s="32"/>
      <c r="E117" s="65"/>
      <c r="F117" s="66"/>
      <c r="G117" s="66"/>
      <c r="H117" s="66" t="s">
        <v>108</v>
      </c>
      <c r="I117" s="66" t="s">
        <v>176</v>
      </c>
      <c r="J117" s="67" t="s">
        <v>115</v>
      </c>
      <c r="K117" s="13" t="s">
        <v>111</v>
      </c>
      <c r="L117" s="68" t="s">
        <v>175</v>
      </c>
      <c r="M117" s="69">
        <v>1</v>
      </c>
      <c r="N117" s="70"/>
      <c r="O117" s="15" t="str">
        <f>VLOOKUP(C117,Dati!$B$18:$F$57,5,FALSE)</f>
        <v>Postazioni</v>
      </c>
      <c r="P117" s="4" t="s">
        <v>10</v>
      </c>
      <c r="Q117" s="3"/>
      <c r="R117" s="16" t="str">
        <f t="shared" ca="1" si="26"/>
        <v>-</v>
      </c>
      <c r="S117" s="5"/>
      <c r="T117" s="4" t="s">
        <v>12</v>
      </c>
      <c r="U117" s="3">
        <v>2010</v>
      </c>
      <c r="V117" s="17" t="str">
        <f t="shared" ca="1" si="27"/>
        <v>Sostituire</v>
      </c>
      <c r="W117" s="15">
        <f t="shared" ca="1" si="28"/>
        <v>1</v>
      </c>
      <c r="X117" s="35"/>
      <c r="Y117" s="35"/>
      <c r="Z117" s="35"/>
      <c r="AA117" s="35"/>
      <c r="AB117" s="69"/>
      <c r="AC117" s="71"/>
    </row>
    <row r="118" spans="2:29" hidden="1" x14ac:dyDescent="0.25">
      <c r="B118" s="31"/>
      <c r="C118" s="61" t="s">
        <v>91</v>
      </c>
      <c r="D118" s="32"/>
      <c r="E118" s="65"/>
      <c r="F118" s="66"/>
      <c r="G118" s="66"/>
      <c r="H118" s="66" t="s">
        <v>108</v>
      </c>
      <c r="I118" s="66" t="s">
        <v>181</v>
      </c>
      <c r="J118" s="67" t="s">
        <v>115</v>
      </c>
      <c r="K118" s="13" t="s">
        <v>111</v>
      </c>
      <c r="L118" s="68" t="s">
        <v>175</v>
      </c>
      <c r="M118" s="69"/>
      <c r="N118" s="70"/>
      <c r="O118" s="15" t="str">
        <f>VLOOKUP(C118,Dati!$B$18:$F$57,5,FALSE)</f>
        <v>-</v>
      </c>
      <c r="P118" s="4" t="s">
        <v>10</v>
      </c>
      <c r="Q118" s="3"/>
      <c r="R118" s="16" t="str">
        <f t="shared" ca="1" si="26"/>
        <v>-</v>
      </c>
      <c r="S118" s="5"/>
      <c r="T118" s="4"/>
      <c r="U118" s="3"/>
      <c r="V118" s="17" t="str">
        <f t="shared" ca="1" si="27"/>
        <v>-</v>
      </c>
      <c r="W118" s="15" t="str">
        <f t="shared" ca="1" si="28"/>
        <v>-</v>
      </c>
      <c r="X118" s="35"/>
      <c r="Y118" s="35"/>
      <c r="Z118" s="35"/>
      <c r="AA118" s="35"/>
      <c r="AB118" s="69"/>
      <c r="AC118" s="71"/>
    </row>
    <row r="119" spans="2:29" hidden="1" x14ac:dyDescent="0.25">
      <c r="B119" s="31"/>
      <c r="C119" s="61" t="s">
        <v>91</v>
      </c>
      <c r="D119" s="32"/>
      <c r="E119" s="65"/>
      <c r="F119" s="66"/>
      <c r="G119" s="66"/>
      <c r="H119" s="66" t="s">
        <v>108</v>
      </c>
      <c r="I119" s="66" t="s">
        <v>180</v>
      </c>
      <c r="J119" s="67" t="s">
        <v>115</v>
      </c>
      <c r="K119" s="13" t="s">
        <v>111</v>
      </c>
      <c r="L119" s="68" t="s">
        <v>175</v>
      </c>
      <c r="M119" s="69"/>
      <c r="N119" s="70"/>
      <c r="O119" s="15" t="str">
        <f>VLOOKUP(C119,Dati!$B$18:$F$57,5,FALSE)</f>
        <v>-</v>
      </c>
      <c r="P119" s="4" t="s">
        <v>10</v>
      </c>
      <c r="Q119" s="3"/>
      <c r="R119" s="16" t="str">
        <f t="shared" ca="1" si="26"/>
        <v>-</v>
      </c>
      <c r="S119" s="5"/>
      <c r="T119" s="4"/>
      <c r="U119" s="3"/>
      <c r="V119" s="17" t="str">
        <f t="shared" ca="1" si="27"/>
        <v>-</v>
      </c>
      <c r="W119" s="15" t="str">
        <f t="shared" ca="1" si="28"/>
        <v>-</v>
      </c>
      <c r="X119" s="35"/>
      <c r="Y119" s="35"/>
      <c r="Z119" s="35"/>
      <c r="AA119" s="35"/>
      <c r="AB119" s="69"/>
      <c r="AC119" s="71"/>
    </row>
    <row r="120" spans="2:29" ht="36.950000000000003" hidden="1" customHeight="1" x14ac:dyDescent="0.25">
      <c r="B120" s="36"/>
      <c r="C120" s="37"/>
      <c r="D120" s="38"/>
      <c r="E120" s="39"/>
      <c r="F120" s="10"/>
      <c r="G120" s="10"/>
      <c r="H120" s="10"/>
      <c r="I120" s="10"/>
      <c r="J120" s="7"/>
      <c r="K120" s="11"/>
      <c r="L120" s="11"/>
      <c r="M120" s="6"/>
      <c r="N120" s="40"/>
      <c r="O120" s="8"/>
      <c r="P120" s="6"/>
      <c r="Q120" s="7"/>
      <c r="R120" s="7"/>
      <c r="S120" s="8"/>
      <c r="T120" s="6"/>
      <c r="U120" s="7"/>
      <c r="V120" s="7"/>
      <c r="W120" s="8"/>
      <c r="X120" s="79"/>
      <c r="Y120" s="79"/>
      <c r="Z120" s="79"/>
      <c r="AA120" s="80"/>
      <c r="AB120" s="6"/>
      <c r="AC120" s="8"/>
    </row>
    <row r="121" spans="2:29" ht="9.9499999999999993" hidden="1" customHeight="1" x14ac:dyDescent="0.25">
      <c r="B121" s="41"/>
      <c r="C121" s="41"/>
      <c r="D121" s="41"/>
      <c r="E121" s="41"/>
      <c r="F121" s="42"/>
      <c r="G121" s="42"/>
      <c r="H121" s="42"/>
      <c r="I121" s="42"/>
      <c r="J121" s="42"/>
      <c r="K121" s="42"/>
      <c r="L121" s="42"/>
      <c r="M121" s="42"/>
      <c r="N121" s="42"/>
      <c r="O121" s="41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</row>
    <row r="122" spans="2:29" ht="18" hidden="1" customHeight="1" thickBot="1" x14ac:dyDescent="0.3">
      <c r="B122" s="81" t="s">
        <v>14</v>
      </c>
      <c r="C122" s="41"/>
      <c r="D122" s="41"/>
      <c r="E122" s="48"/>
      <c r="F122" s="49">
        <f>COUNTA(F4:F120)</f>
        <v>0</v>
      </c>
      <c r="G122" s="72"/>
      <c r="H122" s="50">
        <f>COUNTA(H4:H120)</f>
        <v>116</v>
      </c>
      <c r="I122" s="42"/>
      <c r="J122" s="42"/>
      <c r="K122" s="42"/>
      <c r="L122" s="47" t="s">
        <v>68</v>
      </c>
      <c r="M122" s="84">
        <f>SUMIF(O4:O120,"=PC",M4:M120)+SUM(N4:N120)</f>
        <v>382</v>
      </c>
      <c r="N122" s="85"/>
      <c r="O122" s="41"/>
      <c r="P122" s="42"/>
      <c r="Q122" s="42"/>
      <c r="R122" s="43" t="s">
        <v>4</v>
      </c>
      <c r="S122" s="51">
        <f>COUNTIFS(S4:S120,"Beamer semplice")</f>
        <v>11</v>
      </c>
      <c r="T122" s="42"/>
      <c r="U122" s="42"/>
      <c r="V122" s="46" t="s">
        <v>94</v>
      </c>
      <c r="W122" s="54">
        <f ca="1">SUM(W4:W120)</f>
        <v>372</v>
      </c>
      <c r="X122" s="42"/>
      <c r="Y122" s="42"/>
      <c r="Z122" s="58">
        <f t="shared" ref="Z122:AC122" si="29">SUM(Z4:Z120)</f>
        <v>10</v>
      </c>
      <c r="AA122" s="59">
        <f t="shared" si="29"/>
        <v>21</v>
      </c>
      <c r="AB122" s="58">
        <f t="shared" si="29"/>
        <v>0</v>
      </c>
      <c r="AC122" s="60">
        <f t="shared" si="29"/>
        <v>0</v>
      </c>
    </row>
    <row r="123" spans="2:29" ht="16.5" hidden="1" thickTop="1" x14ac:dyDescent="0.25">
      <c r="B123" s="82"/>
      <c r="C123" s="41"/>
      <c r="D123" s="41"/>
      <c r="E123" s="41"/>
      <c r="F123" s="42"/>
      <c r="G123" s="42"/>
      <c r="H123" s="42"/>
      <c r="I123" s="42"/>
      <c r="J123" s="42"/>
      <c r="K123" s="42"/>
      <c r="L123" s="42"/>
      <c r="M123" s="42"/>
      <c r="N123" s="42"/>
      <c r="O123" s="41"/>
      <c r="P123" s="42"/>
      <c r="Q123" s="42"/>
      <c r="R123" s="44" t="s">
        <v>5</v>
      </c>
      <c r="S123" s="52">
        <f>COUNTIFS(S4:S120,"Beamer interattivo")</f>
        <v>6</v>
      </c>
      <c r="T123" s="42"/>
      <c r="U123" s="42"/>
      <c r="V123" s="42"/>
      <c r="W123" s="42"/>
      <c r="X123" s="42"/>
      <c r="Y123" s="42"/>
      <c r="Z123" s="42"/>
      <c r="AA123" s="42"/>
      <c r="AB123" s="42"/>
      <c r="AC123" s="42"/>
    </row>
    <row r="124" spans="2:29" ht="16.5" hidden="1" thickBot="1" x14ac:dyDescent="0.3">
      <c r="B124" s="82"/>
      <c r="C124" s="41"/>
      <c r="D124" s="41"/>
      <c r="E124" s="41"/>
      <c r="F124" s="42"/>
      <c r="G124" s="42"/>
      <c r="H124" s="42"/>
      <c r="I124" s="42"/>
      <c r="J124" s="42"/>
      <c r="K124" s="42"/>
      <c r="L124" s="42"/>
      <c r="M124" s="42"/>
      <c r="N124" s="42"/>
      <c r="O124" s="41"/>
      <c r="P124" s="42"/>
      <c r="Q124" s="42"/>
      <c r="R124" s="45" t="s">
        <v>17</v>
      </c>
      <c r="S124" s="53">
        <f>COUNTIFS(S4:S120,"Schermo tattile Int.")</f>
        <v>18</v>
      </c>
      <c r="T124" s="42"/>
      <c r="U124" s="42"/>
      <c r="V124" s="86" t="s">
        <v>28</v>
      </c>
      <c r="W124" s="87"/>
      <c r="X124" s="56">
        <f>COUNTIFS(X4:X120,"Smantellare")</f>
        <v>13</v>
      </c>
      <c r="Y124" s="55">
        <f>COUNTIFS(Y4:Y120,"Smantellare")</f>
        <v>0</v>
      </c>
      <c r="Z124" s="42"/>
      <c r="AA124" s="42"/>
      <c r="AB124" s="42"/>
      <c r="AC124" s="42"/>
    </row>
    <row r="125" spans="2:29" ht="16.5" hidden="1" thickTop="1" x14ac:dyDescent="0.25">
      <c r="B125" s="82"/>
      <c r="C125" s="41"/>
      <c r="D125" s="41"/>
      <c r="E125" s="41"/>
      <c r="F125" s="42"/>
      <c r="G125" s="42"/>
      <c r="H125" s="42"/>
      <c r="I125" s="42"/>
      <c r="J125" s="42"/>
      <c r="K125" s="42"/>
      <c r="L125" s="42"/>
      <c r="M125" s="42"/>
      <c r="N125" s="42"/>
      <c r="O125" s="41"/>
      <c r="P125" s="42"/>
      <c r="Q125" s="42"/>
      <c r="R125" s="63"/>
      <c r="S125" s="64"/>
      <c r="T125" s="42"/>
      <c r="U125" s="42"/>
      <c r="V125" s="86" t="s">
        <v>103</v>
      </c>
      <c r="W125" s="87"/>
      <c r="Y125" s="62">
        <f>COUNTIFS(Y4:Y120,"Aggiungere 125x204")</f>
        <v>1</v>
      </c>
      <c r="Z125" s="42"/>
      <c r="AA125" s="42"/>
      <c r="AB125" s="42"/>
      <c r="AC125" s="42"/>
    </row>
    <row r="126" spans="2:29" ht="16.5" hidden="1" thickBot="1" x14ac:dyDescent="0.3">
      <c r="B126" s="83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1"/>
      <c r="P126" s="42"/>
      <c r="Q126" s="42"/>
      <c r="R126" s="42"/>
      <c r="S126" s="42"/>
      <c r="T126" s="42"/>
      <c r="U126" s="42"/>
      <c r="V126" s="88" t="s">
        <v>104</v>
      </c>
      <c r="W126" s="89"/>
      <c r="Y126" s="57">
        <f>COUNTIFS(Y4:Y120,"Aggiungere 125x300")</f>
        <v>14</v>
      </c>
      <c r="Z126" s="42"/>
      <c r="AA126" s="42"/>
      <c r="AB126" s="42"/>
      <c r="AC126" s="42"/>
    </row>
    <row r="127" spans="2:29" ht="16.5" hidden="1" thickTop="1" x14ac:dyDescent="0.25"/>
    <row r="128" spans="2:29" hidden="1" x14ac:dyDescent="0.25"/>
    <row r="129" hidden="1" x14ac:dyDescent="0.25"/>
    <row r="130" hidden="1" x14ac:dyDescent="0.25"/>
  </sheetData>
  <sheetProtection algorithmName="SHA-512" hashValue="dTuJbHkit5ko055OcZkbBirGbCQrItcvTptBVsmHTvjzYS8avfXIfkMsxxajF2PQ7qiLqnOB+mRo1QVmPEz7mw==" saltValue="usvGc/xxatvmtDUrfH0czA==" spinCount="100000" sheet="1" objects="1" scenarios="1"/>
  <mergeCells count="12">
    <mergeCell ref="AB2:AC2"/>
    <mergeCell ref="X120:AA120"/>
    <mergeCell ref="B122:B126"/>
    <mergeCell ref="M122:N122"/>
    <mergeCell ref="V124:W124"/>
    <mergeCell ref="V125:W125"/>
    <mergeCell ref="V126:W126"/>
    <mergeCell ref="B2:D2"/>
    <mergeCell ref="E2:O2"/>
    <mergeCell ref="P2:S2"/>
    <mergeCell ref="T2:W2"/>
    <mergeCell ref="X2:AA2"/>
  </mergeCells>
  <dataValidations count="2">
    <dataValidation type="whole" allowBlank="1" showInputMessage="1" showErrorMessage="1" sqref="R120 V120:W120 Q4:Q120 U4:U120" xr:uid="{473F996C-F61F-1C46-B4F6-A39EB9C4F218}">
      <formula1>2000</formula1>
      <formula2>2020</formula2>
    </dataValidation>
    <dataValidation type="whole" operator="greaterThanOrEqual" allowBlank="1" showInputMessage="1" showErrorMessage="1" sqref="M4:N120" xr:uid="{7671E67B-39DA-A249-9C8A-8D8AAA3F8E7F}">
      <formula1>0</formula1>
    </dataValidation>
  </dataValidations>
  <pageMargins left="0.45" right="0.45" top="0.5" bottom="0.5" header="0.3" footer="0.3"/>
  <pageSetup paperSize="9" scale="33" fitToHeight="10" orientation="landscape" r:id="rId1"/>
  <ignoredErrors>
    <ignoredError sqref="G84 G28:G29 H28:H35 G30:G35 G37:G46 H37:H46 G47:G58 H47:H5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E10E262-BF6C-E447-91A3-F2E33CE31427}">
          <x14:formula1>
            <xm:f>Dati!$D$2:$D$3</xm:f>
          </x14:formula1>
          <xm:sqref>X4:X119</xm:sqref>
        </x14:dataValidation>
        <x14:dataValidation type="list" allowBlank="1" showInputMessage="1" showErrorMessage="1" xr:uid="{E4854F03-F19A-8540-9916-AAADC6F26937}">
          <x14:formula1>
            <xm:f>Dati!$E$2:$E$5</xm:f>
          </x14:formula1>
          <xm:sqref>Y4:Y119</xm:sqref>
        </x14:dataValidation>
        <x14:dataValidation type="list" allowBlank="1" showInputMessage="1" showErrorMessage="1" xr:uid="{996EE166-CE6E-694B-BCAA-12AD8A9A43E4}">
          <x14:formula1>
            <xm:f>Dati!$B$19:$B$57</xm:f>
          </x14:formula1>
          <xm:sqref>C4:C119</xm:sqref>
        </x14:dataValidation>
        <x14:dataValidation type="list" allowBlank="1" showInputMessage="1" showErrorMessage="1" xr:uid="{D7A6347F-AB02-BC4A-8BF8-B2750D14298B}">
          <x14:formula1>
            <xm:f>Dati!$C$9:$C$11</xm:f>
          </x14:formula1>
          <xm:sqref>S4:S120</xm:sqref>
        </x14:dataValidation>
        <x14:dataValidation type="list" allowBlank="1" showInputMessage="1" showErrorMessage="1" xr:uid="{E72596C1-9051-074B-BC34-3DD74819C5CD}">
          <x14:formula1>
            <xm:f>Dati!$B$9:$B$14</xm:f>
          </x14:formula1>
          <xm:sqref>P4:P120</xm:sqref>
        </x14:dataValidation>
        <x14:dataValidation type="list" allowBlank="1" showInputMessage="1" showErrorMessage="1" xr:uid="{1B1B0972-19D6-BD4B-A134-0AA4870BE619}">
          <x14:formula1>
            <xm:f>Dati!$B$2:$B$4</xm:f>
          </x14:formula1>
          <xm:sqref>T4:T120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4B60-6940-A843-8880-E8EBFEB8CCA9}">
  <sheetPr codeName="Foglio3"/>
  <dimension ref="B1:L57"/>
  <sheetViews>
    <sheetView topLeftCell="A13" zoomScale="130" zoomScaleNormal="130" workbookViewId="0">
      <selection activeCell="F24" sqref="F24"/>
    </sheetView>
  </sheetViews>
  <sheetFormatPr defaultColWidth="11" defaultRowHeight="15.75" x14ac:dyDescent="0.25"/>
  <cols>
    <col min="2" max="2" width="26.125" bestFit="1" customWidth="1"/>
    <col min="3" max="3" width="12.625" bestFit="1" customWidth="1"/>
    <col min="6" max="6" width="17.625" bestFit="1" customWidth="1"/>
    <col min="8" max="8" width="24.875" bestFit="1" customWidth="1"/>
  </cols>
  <sheetData>
    <row r="1" spans="2:5" x14ac:dyDescent="0.25">
      <c r="B1" s="2" t="s">
        <v>11</v>
      </c>
      <c r="C1" s="2" t="s">
        <v>7</v>
      </c>
      <c r="D1" s="2" t="s">
        <v>24</v>
      </c>
      <c r="E1" s="2" t="s">
        <v>100</v>
      </c>
    </row>
    <row r="2" spans="2:5" x14ac:dyDescent="0.25">
      <c r="B2" t="s">
        <v>12</v>
      </c>
      <c r="C2" t="s">
        <v>8</v>
      </c>
      <c r="D2" t="s">
        <v>27</v>
      </c>
      <c r="E2" t="s">
        <v>27</v>
      </c>
    </row>
    <row r="3" spans="2:5" x14ac:dyDescent="0.25">
      <c r="B3" t="s">
        <v>13</v>
      </c>
      <c r="C3" t="s">
        <v>9</v>
      </c>
      <c r="D3" t="s">
        <v>28</v>
      </c>
      <c r="E3" t="s">
        <v>101</v>
      </c>
    </row>
    <row r="4" spans="2:5" x14ac:dyDescent="0.25">
      <c r="B4" t="s">
        <v>10</v>
      </c>
      <c r="C4" t="s">
        <v>3</v>
      </c>
      <c r="E4" t="s">
        <v>102</v>
      </c>
    </row>
    <row r="5" spans="2:5" x14ac:dyDescent="0.25">
      <c r="E5" t="s">
        <v>28</v>
      </c>
    </row>
    <row r="8" spans="2:5" x14ac:dyDescent="0.25">
      <c r="B8" s="2" t="s">
        <v>18</v>
      </c>
      <c r="C8" s="2" t="s">
        <v>20</v>
      </c>
    </row>
    <row r="9" spans="2:5" x14ac:dyDescent="0.25">
      <c r="B9" t="s">
        <v>4</v>
      </c>
      <c r="C9" t="s">
        <v>4</v>
      </c>
    </row>
    <row r="10" spans="2:5" x14ac:dyDescent="0.25">
      <c r="B10" t="s">
        <v>5</v>
      </c>
      <c r="C10" t="s">
        <v>5</v>
      </c>
    </row>
    <row r="11" spans="2:5" x14ac:dyDescent="0.25">
      <c r="B11" t="s">
        <v>22</v>
      </c>
      <c r="C11" t="s">
        <v>22</v>
      </c>
    </row>
    <row r="12" spans="2:5" x14ac:dyDescent="0.25">
      <c r="B12" t="s">
        <v>26</v>
      </c>
    </row>
    <row r="13" spans="2:5" x14ac:dyDescent="0.25">
      <c r="B13" t="s">
        <v>19</v>
      </c>
    </row>
    <row r="14" spans="2:5" x14ac:dyDescent="0.25">
      <c r="B14" t="s">
        <v>10</v>
      </c>
    </row>
    <row r="18" spans="2:12" x14ac:dyDescent="0.25">
      <c r="B18" s="2" t="s">
        <v>36</v>
      </c>
      <c r="C18" s="14" t="s">
        <v>40</v>
      </c>
      <c r="D18" s="14" t="s">
        <v>41</v>
      </c>
      <c r="E18" s="14" t="s">
        <v>42</v>
      </c>
      <c r="F18" s="14" t="s">
        <v>61</v>
      </c>
    </row>
    <row r="19" spans="2:12" x14ac:dyDescent="0.25">
      <c r="B19" t="s">
        <v>48</v>
      </c>
      <c r="C19">
        <v>1</v>
      </c>
      <c r="D19" s="12" t="s">
        <v>2</v>
      </c>
      <c r="E19" s="12" t="s">
        <v>2</v>
      </c>
      <c r="F19" s="12" t="s">
        <v>2</v>
      </c>
      <c r="J19" s="12"/>
      <c r="K19" s="12"/>
      <c r="L19" s="12"/>
    </row>
    <row r="20" spans="2:12" x14ac:dyDescent="0.25">
      <c r="B20" t="s">
        <v>32</v>
      </c>
      <c r="C20">
        <v>3</v>
      </c>
      <c r="D20" s="12">
        <v>1</v>
      </c>
      <c r="E20" s="12" t="s">
        <v>2</v>
      </c>
      <c r="F20" s="12" t="s">
        <v>58</v>
      </c>
      <c r="J20" s="12"/>
      <c r="K20" s="12"/>
      <c r="L20" s="12"/>
    </row>
    <row r="21" spans="2:12" x14ac:dyDescent="0.25">
      <c r="B21" t="s">
        <v>33</v>
      </c>
      <c r="C21">
        <v>3</v>
      </c>
      <c r="D21" s="12">
        <v>1</v>
      </c>
      <c r="E21" s="12">
        <v>1</v>
      </c>
      <c r="F21" s="12" t="s">
        <v>58</v>
      </c>
      <c r="J21" s="12"/>
      <c r="K21" s="12"/>
      <c r="L21" s="12"/>
    </row>
    <row r="22" spans="2:12" x14ac:dyDescent="0.25">
      <c r="B22" t="s">
        <v>79</v>
      </c>
      <c r="C22">
        <v>3</v>
      </c>
      <c r="D22" s="12">
        <v>1</v>
      </c>
      <c r="E22" s="12">
        <v>1</v>
      </c>
      <c r="F22" s="12" t="s">
        <v>58</v>
      </c>
      <c r="J22" s="12"/>
      <c r="K22" s="12"/>
      <c r="L22" s="12"/>
    </row>
    <row r="23" spans="2:12" x14ac:dyDescent="0.25">
      <c r="B23" t="s">
        <v>69</v>
      </c>
      <c r="C23">
        <v>3</v>
      </c>
      <c r="D23" s="12">
        <v>1</v>
      </c>
      <c r="E23" s="12" t="s">
        <v>2</v>
      </c>
      <c r="F23" s="12" t="s">
        <v>58</v>
      </c>
      <c r="J23" s="12"/>
      <c r="K23" s="12"/>
      <c r="L23" s="12"/>
    </row>
    <row r="24" spans="2:12" x14ac:dyDescent="0.25">
      <c r="B24" t="s">
        <v>85</v>
      </c>
      <c r="C24">
        <v>2</v>
      </c>
      <c r="D24" s="12">
        <v>1</v>
      </c>
      <c r="E24" s="12" t="s">
        <v>2</v>
      </c>
      <c r="F24" s="12" t="s">
        <v>59</v>
      </c>
      <c r="J24" s="12"/>
      <c r="K24" s="12"/>
      <c r="L24" s="12"/>
    </row>
    <row r="25" spans="2:12" x14ac:dyDescent="0.25">
      <c r="B25" t="s">
        <v>86</v>
      </c>
      <c r="C25">
        <v>2</v>
      </c>
      <c r="D25" s="12">
        <v>2</v>
      </c>
      <c r="E25" s="12" t="s">
        <v>2</v>
      </c>
      <c r="F25" s="12" t="s">
        <v>59</v>
      </c>
      <c r="J25" s="12"/>
      <c r="K25" s="12"/>
      <c r="L25" s="12"/>
    </row>
    <row r="26" spans="2:12" x14ac:dyDescent="0.25">
      <c r="B26" t="s">
        <v>47</v>
      </c>
      <c r="C26">
        <v>2</v>
      </c>
      <c r="D26" s="12">
        <v>1</v>
      </c>
      <c r="E26" s="12" t="s">
        <v>2</v>
      </c>
      <c r="F26" s="12" t="s">
        <v>59</v>
      </c>
      <c r="J26" s="12"/>
      <c r="K26" s="12"/>
      <c r="L26" s="12"/>
    </row>
    <row r="27" spans="2:12" x14ac:dyDescent="0.25">
      <c r="B27" t="s">
        <v>87</v>
      </c>
      <c r="C27">
        <v>1</v>
      </c>
      <c r="D27" s="12">
        <v>1</v>
      </c>
      <c r="E27" s="12" t="s">
        <v>2</v>
      </c>
      <c r="F27" s="12" t="s">
        <v>60</v>
      </c>
      <c r="J27" s="12"/>
      <c r="K27" s="12"/>
      <c r="L27" s="12"/>
    </row>
    <row r="28" spans="2:12" x14ac:dyDescent="0.25">
      <c r="B28" t="s">
        <v>73</v>
      </c>
      <c r="C28">
        <v>1</v>
      </c>
      <c r="D28" s="12" t="s">
        <v>2</v>
      </c>
      <c r="E28" s="12" t="s">
        <v>2</v>
      </c>
      <c r="F28" s="12" t="s">
        <v>88</v>
      </c>
      <c r="J28" s="12"/>
      <c r="K28" s="12"/>
      <c r="L28" s="12"/>
    </row>
    <row r="29" spans="2:12" x14ac:dyDescent="0.25">
      <c r="B29" t="s">
        <v>76</v>
      </c>
      <c r="C29">
        <v>1</v>
      </c>
      <c r="D29" s="12">
        <v>1</v>
      </c>
      <c r="E29" s="12" t="s">
        <v>2</v>
      </c>
      <c r="F29" s="12" t="s">
        <v>88</v>
      </c>
      <c r="J29" s="12"/>
      <c r="K29" s="12"/>
      <c r="L29" s="12"/>
    </row>
    <row r="30" spans="2:12" x14ac:dyDescent="0.25">
      <c r="B30" t="s">
        <v>75</v>
      </c>
      <c r="C30">
        <v>1</v>
      </c>
      <c r="D30" s="12">
        <v>2</v>
      </c>
      <c r="E30" s="12" t="s">
        <v>2</v>
      </c>
      <c r="F30" s="12" t="s">
        <v>88</v>
      </c>
      <c r="J30" s="12"/>
      <c r="K30" s="12"/>
      <c r="L30" s="12"/>
    </row>
    <row r="31" spans="2:12" x14ac:dyDescent="0.25">
      <c r="B31" t="s">
        <v>89</v>
      </c>
      <c r="C31">
        <v>1</v>
      </c>
      <c r="D31" s="12">
        <v>3</v>
      </c>
      <c r="E31" s="12" t="s">
        <v>2</v>
      </c>
      <c r="F31" s="12" t="s">
        <v>88</v>
      </c>
      <c r="J31" s="12"/>
      <c r="K31" s="12"/>
      <c r="L31" s="12"/>
    </row>
    <row r="32" spans="2:12" x14ac:dyDescent="0.25">
      <c r="B32" t="s">
        <v>90</v>
      </c>
      <c r="C32">
        <v>1</v>
      </c>
      <c r="D32" s="12">
        <v>4</v>
      </c>
      <c r="E32" s="12" t="s">
        <v>2</v>
      </c>
      <c r="F32" s="12" t="s">
        <v>88</v>
      </c>
      <c r="J32" s="12"/>
      <c r="K32" s="12"/>
      <c r="L32" s="12"/>
    </row>
    <row r="33" spans="2:12" x14ac:dyDescent="0.25">
      <c r="B33" t="s">
        <v>31</v>
      </c>
      <c r="C33">
        <v>1</v>
      </c>
      <c r="D33" s="12" t="s">
        <v>2</v>
      </c>
      <c r="E33" s="12" t="s">
        <v>2</v>
      </c>
      <c r="F33" s="12" t="s">
        <v>2</v>
      </c>
      <c r="J33" s="12"/>
      <c r="K33" s="12"/>
      <c r="L33" s="12"/>
    </row>
    <row r="34" spans="2:12" x14ac:dyDescent="0.25">
      <c r="B34" t="s">
        <v>71</v>
      </c>
      <c r="C34">
        <v>1</v>
      </c>
      <c r="D34" s="12" t="s">
        <v>2</v>
      </c>
      <c r="E34" s="12" t="s">
        <v>2</v>
      </c>
      <c r="F34" s="12" t="s">
        <v>2</v>
      </c>
      <c r="J34" s="12"/>
      <c r="K34" s="12"/>
      <c r="L34" s="12"/>
    </row>
    <row r="35" spans="2:12" x14ac:dyDescent="0.25">
      <c r="B35" t="s">
        <v>66</v>
      </c>
      <c r="C35">
        <v>1</v>
      </c>
      <c r="D35" s="12">
        <v>1</v>
      </c>
      <c r="E35" s="12" t="s">
        <v>2</v>
      </c>
      <c r="F35" s="12" t="s">
        <v>67</v>
      </c>
      <c r="J35" s="12"/>
      <c r="K35" s="12"/>
      <c r="L35" s="12"/>
    </row>
    <row r="36" spans="2:12" x14ac:dyDescent="0.25">
      <c r="B36" t="s">
        <v>43</v>
      </c>
      <c r="C36">
        <v>3</v>
      </c>
      <c r="D36" s="12">
        <v>1</v>
      </c>
      <c r="E36" s="12">
        <v>1</v>
      </c>
      <c r="F36" s="12" t="s">
        <v>58</v>
      </c>
      <c r="J36" s="12"/>
      <c r="K36" s="12"/>
      <c r="L36" s="12"/>
    </row>
    <row r="37" spans="2:12" x14ac:dyDescent="0.25">
      <c r="B37" t="s">
        <v>46</v>
      </c>
      <c r="C37">
        <v>1</v>
      </c>
      <c r="D37" s="12" t="s">
        <v>2</v>
      </c>
      <c r="E37" s="12" t="s">
        <v>2</v>
      </c>
      <c r="F37" s="12" t="s">
        <v>2</v>
      </c>
      <c r="J37" s="12"/>
      <c r="K37" s="12"/>
      <c r="L37" s="12"/>
    </row>
    <row r="38" spans="2:12" x14ac:dyDescent="0.25">
      <c r="B38" t="s">
        <v>49</v>
      </c>
      <c r="C38" s="12" t="s">
        <v>2</v>
      </c>
      <c r="D38" s="12" t="s">
        <v>2</v>
      </c>
      <c r="E38" s="12" t="s">
        <v>2</v>
      </c>
      <c r="F38" s="12" t="s">
        <v>2</v>
      </c>
      <c r="I38" s="12"/>
      <c r="J38" s="12"/>
      <c r="K38" s="12"/>
      <c r="L38" s="12"/>
    </row>
    <row r="39" spans="2:12" x14ac:dyDescent="0.25">
      <c r="B39" t="s">
        <v>52</v>
      </c>
      <c r="C39" s="12" t="s">
        <v>2</v>
      </c>
      <c r="D39" s="12" t="s">
        <v>2</v>
      </c>
      <c r="E39" s="12" t="s">
        <v>2</v>
      </c>
      <c r="F39" s="12" t="s">
        <v>2</v>
      </c>
      <c r="I39" s="12"/>
      <c r="J39" s="12"/>
      <c r="K39" s="12"/>
      <c r="L39" s="12"/>
    </row>
    <row r="40" spans="2:12" x14ac:dyDescent="0.25">
      <c r="B40" t="s">
        <v>51</v>
      </c>
      <c r="C40" s="12" t="s">
        <v>2</v>
      </c>
      <c r="D40" s="12" t="s">
        <v>2</v>
      </c>
      <c r="E40" s="12" t="s">
        <v>2</v>
      </c>
      <c r="F40" s="12" t="s">
        <v>2</v>
      </c>
      <c r="I40" s="12"/>
      <c r="J40" s="12"/>
      <c r="K40" s="12"/>
      <c r="L40" s="12"/>
    </row>
    <row r="41" spans="2:12" x14ac:dyDescent="0.25">
      <c r="B41" t="s">
        <v>56</v>
      </c>
      <c r="C41">
        <v>2</v>
      </c>
      <c r="D41">
        <v>1</v>
      </c>
      <c r="E41" s="12" t="s">
        <v>2</v>
      </c>
      <c r="F41" s="12" t="s">
        <v>62</v>
      </c>
      <c r="K41" s="12"/>
      <c r="L41" s="12"/>
    </row>
    <row r="42" spans="2:12" x14ac:dyDescent="0.25">
      <c r="B42" t="s">
        <v>72</v>
      </c>
      <c r="C42">
        <v>2</v>
      </c>
      <c r="D42" s="12" t="s">
        <v>2</v>
      </c>
      <c r="E42" s="12" t="s">
        <v>2</v>
      </c>
      <c r="F42" s="12" t="s">
        <v>62</v>
      </c>
      <c r="J42" s="12"/>
      <c r="K42" s="12"/>
      <c r="L42" s="12"/>
    </row>
    <row r="43" spans="2:12" x14ac:dyDescent="0.25">
      <c r="B43" t="s">
        <v>45</v>
      </c>
      <c r="C43">
        <v>1</v>
      </c>
      <c r="D43">
        <v>1</v>
      </c>
      <c r="E43" s="12" t="s">
        <v>2</v>
      </c>
      <c r="F43" s="12" t="s">
        <v>2</v>
      </c>
      <c r="K43" s="12"/>
      <c r="L43" s="12"/>
    </row>
    <row r="44" spans="2:12" x14ac:dyDescent="0.25">
      <c r="B44" t="s">
        <v>80</v>
      </c>
      <c r="C44">
        <v>1</v>
      </c>
      <c r="D44" s="12">
        <v>2</v>
      </c>
      <c r="E44" s="12" t="s">
        <v>2</v>
      </c>
      <c r="F44" s="12" t="s">
        <v>67</v>
      </c>
      <c r="J44" s="12"/>
      <c r="K44" s="12"/>
      <c r="L44" s="12"/>
    </row>
    <row r="45" spans="2:12" x14ac:dyDescent="0.25">
      <c r="B45" t="s">
        <v>91</v>
      </c>
      <c r="C45" s="12" t="s">
        <v>2</v>
      </c>
      <c r="D45" s="12">
        <v>1</v>
      </c>
      <c r="E45" s="12" t="s">
        <v>2</v>
      </c>
      <c r="F45" s="12" t="s">
        <v>2</v>
      </c>
      <c r="I45" s="12"/>
      <c r="J45" s="12"/>
      <c r="K45" s="12"/>
      <c r="L45" s="12"/>
    </row>
    <row r="46" spans="2:12" x14ac:dyDescent="0.25">
      <c r="B46" t="s">
        <v>92</v>
      </c>
      <c r="C46" s="12" t="s">
        <v>2</v>
      </c>
      <c r="D46" s="12">
        <v>2</v>
      </c>
      <c r="E46" s="12" t="s">
        <v>2</v>
      </c>
      <c r="F46" s="12" t="s">
        <v>2</v>
      </c>
      <c r="I46" s="12"/>
      <c r="J46" s="12"/>
      <c r="K46" s="12"/>
      <c r="L46" s="12"/>
    </row>
    <row r="47" spans="2:12" ht="15" customHeight="1" x14ac:dyDescent="0.25">
      <c r="B47" t="s">
        <v>55</v>
      </c>
      <c r="C47">
        <v>2</v>
      </c>
      <c r="D47">
        <v>1</v>
      </c>
      <c r="E47" s="12" t="s">
        <v>2</v>
      </c>
      <c r="F47" s="12" t="s">
        <v>62</v>
      </c>
      <c r="K47" s="12"/>
      <c r="L47" s="12"/>
    </row>
    <row r="48" spans="2:12" x14ac:dyDescent="0.25">
      <c r="B48" t="s">
        <v>63</v>
      </c>
      <c r="C48">
        <v>1</v>
      </c>
      <c r="D48">
        <v>1</v>
      </c>
      <c r="E48" s="12" t="s">
        <v>2</v>
      </c>
      <c r="F48" s="12" t="s">
        <v>59</v>
      </c>
      <c r="K48" s="12"/>
      <c r="L48" s="12"/>
    </row>
    <row r="49" spans="2:12" x14ac:dyDescent="0.25">
      <c r="B49" t="s">
        <v>50</v>
      </c>
      <c r="C49">
        <v>1</v>
      </c>
      <c r="D49">
        <v>1</v>
      </c>
      <c r="E49" s="12" t="s">
        <v>2</v>
      </c>
      <c r="F49" s="12" t="s">
        <v>59</v>
      </c>
      <c r="K49" s="12"/>
      <c r="L49" s="12"/>
    </row>
    <row r="50" spans="2:12" x14ac:dyDescent="0.25">
      <c r="B50" t="s">
        <v>65</v>
      </c>
      <c r="C50">
        <v>1</v>
      </c>
      <c r="D50">
        <v>1</v>
      </c>
      <c r="E50" s="12" t="s">
        <v>2</v>
      </c>
      <c r="F50" s="12" t="s">
        <v>59</v>
      </c>
      <c r="K50" s="12"/>
      <c r="L50" s="12"/>
    </row>
    <row r="51" spans="2:12" x14ac:dyDescent="0.25">
      <c r="B51" t="s">
        <v>34</v>
      </c>
      <c r="C51">
        <v>2</v>
      </c>
      <c r="D51">
        <v>1</v>
      </c>
      <c r="E51" s="12" t="s">
        <v>2</v>
      </c>
      <c r="F51" s="12" t="s">
        <v>59</v>
      </c>
      <c r="K51" s="12"/>
      <c r="L51" s="12"/>
    </row>
    <row r="52" spans="2:12" x14ac:dyDescent="0.25">
      <c r="B52" t="s">
        <v>77</v>
      </c>
      <c r="C52">
        <v>2</v>
      </c>
      <c r="D52" s="12" t="s">
        <v>2</v>
      </c>
      <c r="E52" s="12" t="s">
        <v>2</v>
      </c>
      <c r="F52" s="12" t="s">
        <v>59</v>
      </c>
      <c r="J52" s="12"/>
      <c r="K52" s="12"/>
      <c r="L52" s="12"/>
    </row>
    <row r="53" spans="2:12" x14ac:dyDescent="0.25">
      <c r="B53" t="s">
        <v>64</v>
      </c>
      <c r="C53" s="12" t="s">
        <v>2</v>
      </c>
      <c r="D53">
        <v>1</v>
      </c>
      <c r="E53" s="12" t="s">
        <v>2</v>
      </c>
      <c r="F53" s="12" t="s">
        <v>2</v>
      </c>
      <c r="I53" s="12"/>
      <c r="K53" s="12"/>
      <c r="L53" s="12"/>
    </row>
    <row r="54" spans="2:12" x14ac:dyDescent="0.25">
      <c r="B54" t="s">
        <v>74</v>
      </c>
      <c r="C54" s="12">
        <v>1</v>
      </c>
      <c r="D54" s="12" t="s">
        <v>2</v>
      </c>
      <c r="E54" s="12" t="s">
        <v>2</v>
      </c>
      <c r="F54" s="12" t="s">
        <v>2</v>
      </c>
      <c r="I54" s="12"/>
      <c r="J54" s="12"/>
      <c r="K54" s="12"/>
      <c r="L54" s="12"/>
    </row>
    <row r="55" spans="2:12" x14ac:dyDescent="0.25">
      <c r="B55" t="s">
        <v>78</v>
      </c>
      <c r="C55" s="12">
        <v>2</v>
      </c>
      <c r="D55" s="12" t="s">
        <v>2</v>
      </c>
      <c r="E55" s="12" t="s">
        <v>2</v>
      </c>
      <c r="F55" s="12" t="s">
        <v>2</v>
      </c>
      <c r="I55" s="12"/>
      <c r="J55" s="12"/>
      <c r="K55" s="12"/>
      <c r="L55" s="12"/>
    </row>
    <row r="56" spans="2:12" x14ac:dyDescent="0.25">
      <c r="B56" t="s">
        <v>57</v>
      </c>
      <c r="C56" s="12" t="s">
        <v>2</v>
      </c>
      <c r="D56" s="12" t="s">
        <v>2</v>
      </c>
      <c r="E56" s="12" t="s">
        <v>2</v>
      </c>
      <c r="F56" s="12" t="s">
        <v>2</v>
      </c>
      <c r="I56" s="12"/>
      <c r="J56" s="12"/>
      <c r="K56" s="12"/>
      <c r="L56" s="12"/>
    </row>
    <row r="57" spans="2:12" x14ac:dyDescent="0.25">
      <c r="B57" t="s">
        <v>37</v>
      </c>
      <c r="C57" s="12" t="s">
        <v>53</v>
      </c>
      <c r="D57" s="12" t="s">
        <v>53</v>
      </c>
      <c r="E57" s="12" t="s">
        <v>53</v>
      </c>
      <c r="F57" s="12" t="s">
        <v>53</v>
      </c>
      <c r="I57" s="12"/>
      <c r="J57" s="12"/>
      <c r="K57" s="12"/>
      <c r="L57" s="12"/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3056</vt:lpstr>
      <vt:lpstr>Dati</vt:lpstr>
      <vt:lpstr>'3056'!Area_stampa</vt:lpstr>
      <vt:lpstr>'3056'!Titoli_stampa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roberto.mossi</cp:lastModifiedBy>
  <cp:lastPrinted>2020-09-14T07:04:20Z</cp:lastPrinted>
  <dcterms:created xsi:type="dcterms:W3CDTF">2020-07-01T12:47:04Z</dcterms:created>
  <dcterms:modified xsi:type="dcterms:W3CDTF">2022-06-14T12:41:39Z</dcterms:modified>
</cp:coreProperties>
</file>